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7945" windowHeight="12375"/>
  </bookViews>
  <sheets>
    <sheet name="Sheet1" sheetId="1" r:id="rId1"/>
  </sheets>
  <definedNames>
    <definedName name="_xlnm.Print_Titles" localSheetId="0">Sheet1!$2:$4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<sst xmlns="http://schemas.openxmlformats.org/spreadsheetml/2006/main" count="361" uniqueCount="210">
  <si>
    <t>2023年获嘉县财政衔接推进乡村振兴补助资金项目计划完成情况统计表</t>
  </si>
  <si>
    <t>序号</t>
  </si>
  <si>
    <t>项目名称</t>
  </si>
  <si>
    <t>实施地点</t>
  </si>
  <si>
    <t>项目单位</t>
  </si>
  <si>
    <t>建设任务</t>
  </si>
  <si>
    <t>完成情况</t>
  </si>
  <si>
    <t>绩效目标</t>
  </si>
  <si>
    <t>帮扶机制</t>
  </si>
  <si>
    <t>资金规规及来源（万元）</t>
  </si>
  <si>
    <t>合  计</t>
  </si>
  <si>
    <t>专项资金</t>
  </si>
  <si>
    <t>其他资金</t>
  </si>
  <si>
    <t>小计</t>
  </si>
  <si>
    <t>中央专项</t>
  </si>
  <si>
    <t>省级专项</t>
  </si>
  <si>
    <t>市级专项</t>
  </si>
  <si>
    <t>县级专项</t>
  </si>
  <si>
    <t>2023年获嘉县雨露计划短期技能培训项目</t>
  </si>
  <si>
    <t>获嘉县</t>
  </si>
  <si>
    <t>乡村振兴局</t>
  </si>
  <si>
    <t>对通过参加短期技能培训获得技能的脱贫户、监测对象，按照1500-2000元的标准进行补助。</t>
  </si>
  <si>
    <t>已竣工</t>
  </si>
  <si>
    <t>支持和鼓励受益人群学习职业技能。</t>
  </si>
  <si>
    <t>项目实施后鼓励受益人群学习职业技能，增强受益人群就业能力，培训结束后对符合政策要求的受益人群补助1500—2000元。</t>
  </si>
  <si>
    <t>2023年获嘉县雨露计划职业教育补助项目</t>
  </si>
  <si>
    <t>对符合职业教育补助条件的在籍在校生，按照每人每学期1500元进行补助。</t>
  </si>
  <si>
    <t>降低受益人群教育支出，支持受益人群学习职业技能。</t>
  </si>
  <si>
    <t>项目实施后帮助受益户降低教育支出，符合职业教育补助的学生每人每学期补助1500元。</t>
  </si>
  <si>
    <t>2023年获嘉县优秀务工人员奖补项目</t>
  </si>
  <si>
    <t>获嘉县创业就业指导服务中心</t>
  </si>
  <si>
    <t>对脱贫人口和监测对象中优秀务工人员进行奖补。</t>
  </si>
  <si>
    <t>项目实施后有效促进受益户务工增收，提高受益户务工脱贫的积极性。预计补助100人以上。</t>
  </si>
  <si>
    <t>项目实施后有效促进受益户增收，对优秀务工受益户进行500-1500元奖励补贴。</t>
  </si>
  <si>
    <t>2023年获嘉县跨省就业脱贫劳动力一次性交通补助项目</t>
  </si>
  <si>
    <t>对跨省就业的脱贫人口和监测对象一次性交通补助。</t>
  </si>
  <si>
    <t>项目实施后有效促进受益户外出务工，提高受益户省外务工积极性，增加务工收入。</t>
  </si>
  <si>
    <t>项目实施后有效促进受益户省外务工积极性，对省外务工人员进行最高500元的交通补贴。</t>
  </si>
  <si>
    <t>2023年获嘉县公益岗位补贴项目（人居环境）</t>
  </si>
  <si>
    <t>对参与全县村级公益性岗位的脱贫人口和监测对象人员，完成规定目标任务后给予补贴。</t>
  </si>
  <si>
    <t>项目实施后加强对人居环境的改善，巩固脱贫攻坚成果。</t>
  </si>
  <si>
    <t>项目实施后对脱贫人口和监测户人口中从事保洁、环境绿化等人居环境工作的公益性岗位人员，完成规定目标任务后给予每人每月300元补贴。</t>
  </si>
  <si>
    <t>2023年获嘉县脱贫小额信贷贴息项目</t>
  </si>
  <si>
    <t>金融局</t>
  </si>
  <si>
    <t>为全县脱贫小额信贷按照LPR全额贴息。</t>
  </si>
  <si>
    <t>按照一年期年利率3.65%，三年期年利率4.3%进行贴息，有效促进受益户稳定增收。</t>
  </si>
  <si>
    <t>通过对脱贫小额信贷进行全额贴息，进一步降低脱贫户的生产经营成本。</t>
  </si>
  <si>
    <t>2023年获嘉县脱贫小额信贷风险补偿金项目</t>
  </si>
  <si>
    <t>增加脱贫小额信贷风险补偿金池规模。</t>
  </si>
  <si>
    <t>按照放贷规模的1/3，投入风险补偿金，有效促进受益户稳定增收。</t>
  </si>
  <si>
    <t>增加脱贫小额信贷风险补偿金池。</t>
  </si>
  <si>
    <t>2023年获嘉县种植优质强筋小麦奖补项目</t>
  </si>
  <si>
    <t>农业农村局</t>
  </si>
  <si>
    <t>对种植优质强筋小麦品种的脱贫户给予每亩150元的财政资金奖补。</t>
  </si>
  <si>
    <t>项目实施后对种植优质小麦的受益户进行奖补，预计涉及受益户800户，种植优质强筋小麦面积约3700亩，有效促进受益户稳定增收。</t>
  </si>
  <si>
    <t>项目实施后对种植优质小麦的受益人口每亩补贴150元，有效促进稳定增收。</t>
  </si>
  <si>
    <t>2023年获嘉县土地流转奖补项目</t>
  </si>
  <si>
    <t>对土地流转给新型农业经营主体（涉农企业、合作社、家庭农场、专业大户）耕种的脱贫户给予每亩200元的财政资金奖补。</t>
  </si>
  <si>
    <t>项目实施后鼓励受益人口土地流转，有效促进受益户稳定增收，预计涉及受益户950户，土地流转面积约3150亩。</t>
  </si>
  <si>
    <t>项目实施后，对流出给新型农业经营主体耕种的受益人口给予每亩200元的奖补，有效促进稳定增收。</t>
  </si>
  <si>
    <t>2023年获嘉县弱劳力就业项目</t>
  </si>
  <si>
    <t>工商联</t>
  </si>
  <si>
    <t>通过筛选规模大、效益稳有帮扶能力的企业为弱劳动能力脱贫人口及监测对象提供就业岗位，实现就近就业，稳定增收。</t>
  </si>
  <si>
    <t>项目实施后对帮助受益户的企业进行奖补，有效促使受益户增收。</t>
  </si>
  <si>
    <t>项目实施后有效促进受益人口稳定增收，企业保证每人每月400元收入。</t>
  </si>
  <si>
    <t>2023年获嘉县城关镇东关村道路和管网项目</t>
  </si>
  <si>
    <t>城关镇东关村</t>
  </si>
  <si>
    <t>民族宗教局</t>
  </si>
  <si>
    <t>1、建设道路1737.4平方米；
2、配套排水406.05米及其他设施。</t>
  </si>
  <si>
    <t>项目实施后改善全村群众的生产生活条件,解决出行难问题；改善村容村貌，有效提升人居环境质量。提高群众对乡村振兴工作的认可度和满意度。</t>
  </si>
  <si>
    <t>随着原有路面的升级改造，能有效的解决道路拥堵、生活废水横流,对群众的生产、生活环境将得到很大的提高，创造良好的发展环境，促进经济发展，加快乡村振兴建设步伐。</t>
  </si>
  <si>
    <t>2023年获嘉县太山镇陈孝村标准化厂房项目</t>
  </si>
  <si>
    <t>太山镇陈孝村</t>
  </si>
  <si>
    <t>钢结构标准化厂房12*30m，建筑面积390.05平方米。</t>
  </si>
  <si>
    <t>为了解决村集体发展基础薄弱，解决群众就业困难问题，加快经济发展步伐。</t>
  </si>
  <si>
    <t>能有效的解决村集体发展基础薄弱，解决群众就业困难问题，促进经济发展，加快乡村振兴建设步伐。</t>
  </si>
  <si>
    <t>2023年获嘉县中和镇北街村民族路道路及配套设施项目</t>
  </si>
  <si>
    <t>中和镇北街村</t>
  </si>
  <si>
    <t>一条长320米，宽5米；4条连接胡同，第1条长55米，宽5米；第二条长47米，宽3.6米；第三条长21米，宽2.8米；第4条长42米，宽4.7米，以上道路共计2302平方米。排污管道320米。</t>
  </si>
  <si>
    <t>提高群众生产、生活质量，加快经济发展，解决群众生产生活问题。</t>
  </si>
  <si>
    <t>随着原有路面的升级改造，能有效解决道路拥堵、生活废水横流，对群众生产、生活环境将得到很大的提高，创造良好的发展环境，促进经济发展，加快乡村振兴步伐建设。</t>
  </si>
  <si>
    <t>2023年获嘉县城关镇前李村排水设施项目</t>
  </si>
  <si>
    <t>城关镇前李村</t>
  </si>
  <si>
    <t>400管网1537米，路面恢复1570平方。300管网498米；建设水泥道路80米长，3米宽，面积240平方一条。</t>
  </si>
  <si>
    <t>通过改善生产生活条件，创造良好的发展环境，方便了全村248户1155人，脱贫户10户29人生产生活，解决群众生产、生活问题。</t>
  </si>
  <si>
    <t>2023年获嘉县徐营镇宣阳驿西街村道路及排水设施项目</t>
  </si>
  <si>
    <t>徐营镇宣阳驿西街村</t>
  </si>
  <si>
    <t>300管网680米，400管网993米，路面恢复1355平方；建设水泥道路114米长，3米宽，面积342平方一条；建设水泥道路59.5米长，3米宽，面积179平方一条；建设柏油道路284米长，面积1704平方米一条。</t>
  </si>
  <si>
    <t>通过改善生产生活条件，创造良好的发展环境，方便了全村570户2189人，脱贫户27户77人生产生活，解决群众生产、生活问题。</t>
  </si>
  <si>
    <t>2023年获嘉县徐营镇西浮庄村道路及排水设施项目</t>
  </si>
  <si>
    <t>徐营镇西浮庄村</t>
  </si>
  <si>
    <t>300管网990米，500管网403米，路面恢复1059平方；建设水泥道路87米长，5米宽，面积431平方一条；建设水泥道路130米长，5米宽，面积650平方一条；建设水泥道路90米长，5米宽，面积450平方一条；胡同路硬化共3条，共360平方米。</t>
  </si>
  <si>
    <t>通过改善生产生活条件，创造良好的发展环境，方便了全村246户1066人，脱贫户10户38人生产生活，解决群众生产、生活问题。</t>
  </si>
  <si>
    <t>2023年获嘉县亢村镇北街村道路及排水设施项目</t>
  </si>
  <si>
    <t>亢村镇北街村</t>
  </si>
  <si>
    <t>500管网1479米；胡同路硬化共8条，共3375.6平方米。</t>
  </si>
  <si>
    <t>通过改善生产生活条件，创造良好的发展环境，方便了全村886户4206人，脱贫户14户41人生产生活，解决群众生产、生活问题。</t>
  </si>
  <si>
    <t>2023年获嘉县太山镇董庄村道路及排水设施项目</t>
  </si>
  <si>
    <t>太山镇董庄村</t>
  </si>
  <si>
    <t>400管网1923.4米，500管网94米，路面恢复1060平方；建设水泥道路381米长，5米宽，面积1903平方一条；建设水泥道路93米长，5米宽，面积465平方一条。</t>
  </si>
  <si>
    <t>通过改善生产生活条件，创造良好的发展环境，方便了全村370户1660人，脱贫户10户21人、监测户4户11人生产生活，解决群众生产、生活问题。</t>
  </si>
  <si>
    <t>2023年获嘉县黄堤镇张翟庄村道路及排水设施项目</t>
  </si>
  <si>
    <t>黄堤镇张翟庄村</t>
  </si>
  <si>
    <t>300管网961米；胡同路硬化共11条，共4493平方米。</t>
  </si>
  <si>
    <t>通过改善生产生活条件，创造良好的发展环境，方便了全村462户1967人，脱贫户9户24人生产生活，解决群众生产、生活问题。</t>
  </si>
  <si>
    <t>2023年获嘉县史庄镇西曹庄村道路及排水设施项目</t>
  </si>
  <si>
    <t>史庄镇西曹庄村</t>
  </si>
  <si>
    <t>300管网357米，400管网650米，600管网107米，路面恢复782平方；建设水泥道路200米长，5米宽，面积1000平方一条；建设柏油道路309米长，面积1854平方米一条。</t>
  </si>
  <si>
    <t>通过改善生产生活条件，创造良好的发展环境，方便了全村205户914人，脱贫户3户12人生产生活，解决群众生产、生活问题。</t>
  </si>
  <si>
    <t>2023年获嘉县位庄乡中渔池村道路及排水设施项目</t>
  </si>
  <si>
    <t>位庄乡中渔池村</t>
  </si>
  <si>
    <t>300管网42米，400管网464米，路面恢复453平方；污水管网：300管网115米，400管网455米，路面恢复510平方；建设柏油道路460米长，5.15米宽，面积2367平方米一条。</t>
  </si>
  <si>
    <t>通过改善生产生活条件，创造良好的发展环境，方便了全村377户1618人，脱贫户7户14人生产生活，解决群众生产、生活问题。</t>
  </si>
  <si>
    <t>2023年获嘉县位庄乡邓庄村道路及排水设施项目</t>
  </si>
  <si>
    <t>位庄乡邓庄村</t>
  </si>
  <si>
    <t>300管网376米，500管网283米，路面恢复955平方；建设水泥道路48米长，面积288平方一条；建设柏油道路575米长,面积3450平方米一条；建设柏油道路53米长，面积318平方米一条。</t>
  </si>
  <si>
    <t>通过改善生产生活条件，解决群众出行难问题，推动经济社会发展。方便了全村410户2100人，脱贫户22户71人生产生活，解决群众生产、生活问题。</t>
  </si>
  <si>
    <t>2023年获嘉县照镜镇方台村排水设施项目</t>
  </si>
  <si>
    <t>照镜镇方台村</t>
  </si>
  <si>
    <t>300管网1929米，400管网928米，500管网212米，路面恢复2643平方。</t>
  </si>
  <si>
    <t>通过改善生产生活条件，创造良好的发展环境，方便了全村420户1690人生产生活，解决群众生产、生活问题。</t>
  </si>
  <si>
    <t>2023年获嘉县照镜镇桑庄村道路及排水设施项目</t>
  </si>
  <si>
    <t>照镜镇桑庄村</t>
  </si>
  <si>
    <t>300管网355米，500管网554米，路面恢复1261平方；建设水泥道路54米长，5米宽，面积270平方一条；胡同路硬化共6条，共864平方米；建设水泥道路243米长，4米宽，面积972平方一条；建设柏油道路261米长，5.8米宽，面积1514平方米一条；建设柏油道路99米长，4.5米宽，面积446平方米一条。</t>
  </si>
  <si>
    <t>通过改善生产生活条件，创造良好的发展环境，方便了全村405户1759人，脱贫户15户49人生产生活质量，方便群众出行。</t>
  </si>
  <si>
    <t>2023年获嘉县中和镇东小吴村道路及排水设施项目</t>
  </si>
  <si>
    <t>中和镇东小吴村</t>
  </si>
  <si>
    <t>300管网864米，400管网635米，路面恢复919平方；建设水泥道路158米长，面积944平方一条；建设水泥道路128米长，5米宽，面积640平方一条；建设水泥道路37米长，5米宽，面积185平方一条。</t>
  </si>
  <si>
    <t>通过改善生产生活条件，创造良好的发展环境，方便了全村280户1287人，脱贫户60户255人生产生活，解决群众生产、生活问题。</t>
  </si>
  <si>
    <t>2023年获嘉县冯庄镇固县村道路及排水设施项目</t>
  </si>
  <si>
    <t>冯庄镇固县村</t>
  </si>
  <si>
    <t>300管网880米，400管网1475米，路面恢复2337平方。</t>
  </si>
  <si>
    <t>通过改善生产生活条件，创造良好的发展环境，方便了全村583户2180人，脱贫人口（含监测对象）29户96人生产生活，解决群众生产、生活问题。</t>
  </si>
  <si>
    <t>2023年获嘉县中和镇大官庄村道路及排水设施项目</t>
  </si>
  <si>
    <t>中和镇大官庄村</t>
  </si>
  <si>
    <t>600管网723米，新修沥青混凝土路两条面积3075平方。</t>
  </si>
  <si>
    <t>通过改善生产生活条件，创造良好的发展环境，方便了全村793户2915人，脱贫户52户152人生产生活，解决群众生产、生活问题。</t>
  </si>
  <si>
    <t>2023年获嘉县位庄乡花庄村道路及排水设施项目</t>
  </si>
  <si>
    <t>位庄乡
花庄村</t>
  </si>
  <si>
    <t>600管网106米，500管网339米，300管网4411米。</t>
  </si>
  <si>
    <t>项目实施后，能极大的解决群众的出行条件，提高村民生活环境，改善村容村貌。提高群众的生活的幸福感与满意度。</t>
  </si>
  <si>
    <t>通过改善生产生活条件，创造良好的发展环境，方便了全村602户2609人，脱贫户17户34人生产生活，解决群众生产、生活问题。</t>
  </si>
  <si>
    <t>2023年获嘉县大新庄乡帅庄村道路及排水管网项目</t>
  </si>
  <si>
    <t>大新庄乡
帅庄村</t>
  </si>
  <si>
    <t>400管网2454米，500管网465米，新修水泥混凝土路355米长，5米宽，面积1775平方。</t>
  </si>
  <si>
    <t>通过改善生产生活条件，创造良好的发展环境，方便了全村810户3491人，脱贫户11户43人生产生活，解决群众生产、生活问题。</t>
  </si>
  <si>
    <t>2023年获嘉县徐营镇西浮庄村二批道路及排水设施项目</t>
  </si>
  <si>
    <t>300管网2495米，新修沥青混凝土路152米长，5米宽，面积760平方；173米长，5米宽，面积865平方；117米长，5米宽，面积585平方；126米长，5米宽，面积630平方；132米长，5米宽，面积660平方。</t>
  </si>
  <si>
    <t>2023年获嘉县史庄镇西曹庄村二批道路及排水设施项目</t>
  </si>
  <si>
    <t>500管网56米，新修水泥混凝土路275米长，4.5米宽，面积1237.5平方；新修沥青混凝土路四条，每条207.5米长，合计面积4072.07平方；新修沥青混凝土路200.2米长，面积1001平方。</t>
  </si>
  <si>
    <t>2023年获嘉县亢村镇亢王庄村排水设施项目</t>
  </si>
  <si>
    <t>亢村镇亢王庄村</t>
  </si>
  <si>
    <t>300管网2599米，400管网219米。</t>
  </si>
  <si>
    <t xml:space="preserve">通过改善生产生活条件，创造良好的发展环境，方便了全村 313户1419人，脱贫户6户13人生产生活，解决群众生产、生活问题。 </t>
  </si>
  <si>
    <t>2023年获嘉县太山镇太山村排水设施项目</t>
  </si>
  <si>
    <t>太山镇太山村</t>
  </si>
  <si>
    <t>200管网659米，300管网2693米，400管网194米，500管网685米。</t>
  </si>
  <si>
    <t>通过改善生产生活条件，创造良好的发展环境，方便了全村1300户5200人，脱贫户53户、监测户25户，解决群众生产、生活问题。</t>
  </si>
  <si>
    <t>2023年获嘉县中和镇前五福村道路及排水设施项目</t>
  </si>
  <si>
    <t>中和镇前五福村</t>
  </si>
  <si>
    <t>300管网73米，新修水泥混凝土路面积4380平方；新修水泥混凝土路一条面积1044平方；新修水泥混凝土路180米长，5米宽，面积900平方；74米长，5米宽，面积370平方；24.5米长，4.8米宽，面积118平方。</t>
  </si>
  <si>
    <t>通过改善生产生活条件，创造良好的发展环境，方便了全村808户3098人，脱贫户58户201人生产生活，解决群众生产、生活问题。</t>
  </si>
  <si>
    <t>2023年获嘉县徐营镇徐营东街村道路项目</t>
  </si>
  <si>
    <t>徐营镇东街村</t>
  </si>
  <si>
    <t>新修水泥混凝土道路一条面积2796平方。</t>
  </si>
  <si>
    <t>通过改善生产生活条件，创造良好的发展环境，方便了全村557户2783人，脱贫户14户38人生产生活，解决群众生产、生活问题。</t>
  </si>
  <si>
    <t>2023年获嘉县项目管理费</t>
  </si>
  <si>
    <t>用于项目监理等相关费用。</t>
  </si>
  <si>
    <t>规范项目管理，用于项目监理等相关费用，推进项目实施。</t>
  </si>
  <si>
    <t>2023年获嘉县亢村镇食用菌项目三期</t>
  </si>
  <si>
    <t>新建养菌棚15栋及配套设施，棚规格为35m×10m，每个棚1台风机，20p空调2台，棚内地面硬化350平方米。</t>
  </si>
  <si>
    <t>项目建成后，预计每年按照不低于投资额度5%取得收益，收益资金的20%用于扶持发展村集体经济和公益事业，80%用于帮扶脱贫人口、监测对象增收，可促进当地经济发展和产业融合发展，带动脱贫群众务工就业，乡村经济发展。</t>
  </si>
  <si>
    <t>项目采取资产收益帮扶模式，同时采取劳务务工帮扶等措施，形成的固定资产按县实施方案要求，确权到乡镇，带动帮扶脱贫户、监测对象稳定增收。</t>
  </si>
  <si>
    <t>2023年获嘉县城关镇农村产业融合发展示范项目三期</t>
  </si>
  <si>
    <t>1.阳光温室育苗大棚1座102m*48m约4896平方米；
2.基质杯加工设备3套；
3.新建仓库棚1座（40*10）。</t>
  </si>
  <si>
    <t>2023年获嘉县城关镇熔岩巧克力、奶油食品加工项目</t>
  </si>
  <si>
    <t>1.熔岩巧克力购进设备：（1）融乳剪切罐、型号RTD-1000L,1台。（2）注芯封膜机、型号LGBT-6，1台。
2.奶油生产项目购进设备：（1）枕式热膜包装机、型号ZSRM-15S、1套。（2）搅拌罐、型号JBH2000L、2台。</t>
  </si>
  <si>
    <t>2023年获嘉县大新庄乡东碑村饲料添加剂项目</t>
  </si>
  <si>
    <t>新建标准化厂房三座，第一座规格为42mx29mx8m；第二座规格为35mx11mx7m；第三座规格为30mx20mx7m。</t>
  </si>
  <si>
    <t>2023年获嘉县黄堤镇肉牛养殖项目</t>
  </si>
  <si>
    <t>新建钢结构牛舍6栋，规格为120mx18mx7.5m，地基采用混凝土浇注，顶板和边板使用冠州及宝钢厚板，顶柱、复合梁、顶部楞条，均采用热镀锌厚皮钢材，可满足场区雪载标准达1.5倍以上；铲车1台。</t>
  </si>
  <si>
    <t>2023年获嘉县徐营镇谷物种植、加工、销售项目</t>
  </si>
  <si>
    <t>钢结构生产车间一座及谷物加工配套设备。</t>
  </si>
  <si>
    <t>2023年获嘉县冯庄镇王井村康养旅游示范村项目</t>
  </si>
  <si>
    <t>文旅局</t>
  </si>
  <si>
    <t>1.新建蔬菜加工车间（40mx20mx10m）；2.全自动蔬菜清洗设备1套；3.600型蔬菜自动包装机1台；4.全自动切菜机5台。</t>
  </si>
  <si>
    <t>大棚项目建成后预计一年两季产出高质量蔬菜，预计共产出60万斤，一年收益达到80万元，同时面向市区超市等市场，预计能满足超市收购标准。体育项目建成后同步带动周边地市研学、体育产业发展，预计年收益达到40万，通过基础设施建设，提升旅客满意度，预计打造成为附近知名康养品牌。</t>
  </si>
  <si>
    <t>项目采取资产收益帮扶模式，脱贫户土地流转面积约20亩，每亩年均流转收益金额1000元。村集体预计分红20%，同时采取劳务务工帮扶等措施，形成的固定资产按县实施方案要求，确权到乡镇，带动帮扶脱贫户、监测对象稳定增收。通过体育产业建设带来收益，预计村集体年分红5%，通过结对帮扶带动周边脱贫户、监测对象定向就业，稳定增加收入。</t>
  </si>
  <si>
    <t>2023年获嘉县史庄镇肉牛繁育项目二期</t>
  </si>
  <si>
    <t>建设3栋牛舍、一套搅拌机。</t>
  </si>
  <si>
    <t>项目采取资产收益帮扶模式，同时采取劳务务工帮扶等措施，形成的固定资产，带动帮扶脱贫户、监测对象稳定增收。</t>
  </si>
  <si>
    <t>2023年获嘉县黄堤镇菌棒制作项目</t>
  </si>
  <si>
    <t>建设一座1500平方米标准化厂房。</t>
  </si>
  <si>
    <t>2023年获嘉县亢村镇食用菌项目四期</t>
  </si>
  <si>
    <t>亢村镇</t>
  </si>
  <si>
    <t>7米*35米自动化养菌棚8个，7米*41米自动化养菌棚4个，共12个。其中配套设备是：空调、新风系统、层架等。</t>
  </si>
  <si>
    <t>2023年获嘉县史庄镇农特产品加工运营项目</t>
  </si>
  <si>
    <t>史庄镇</t>
  </si>
  <si>
    <t>新建一个农产品加工大棚（13m*25m）、一个运营中心（6m*14m）</t>
  </si>
  <si>
    <t>项目实施后带动80户脱贫户、监测对象，户均增收不低于400元，预计每年收益4万元。</t>
  </si>
  <si>
    <t>项目采取资产收益帮扶模式，同时采取劳务务工帮扶，兜底分红等帮扶措施，形成的固定资产按实施方案要求，确权到乡镇，每年按照不低于5%取得收益，预计带动80户脱贫户、监测对象稳定增收。</t>
  </si>
  <si>
    <t>2023年获嘉县位庄乡石佛村韩李记食品加工二期项目</t>
  </si>
  <si>
    <t>位庄乡</t>
  </si>
  <si>
    <t>购买一套芝麻糖生产设备</t>
  </si>
  <si>
    <t>项目实施后带动60户脱贫户、监测对象，户均增收不低于400元，预计每年收益3万元。</t>
  </si>
  <si>
    <t>项目采取资产收益帮扶模式，同时采取劳务务工帮扶，兜底分红等帮扶措施，形成的固定资产按实施方案要求，确权到乡镇，每年按照不低于5%取得收益，预计带动60户脱贫户、监测对象稳定增收。</t>
  </si>
  <si>
    <t>2023年获嘉县新型农村集体经济项目</t>
  </si>
  <si>
    <t>10个村的村集体经济发展项目。</t>
  </si>
  <si>
    <t>项目建成后，可促进当地经济发展和产业融合发展，带动务工就业、乡村经济发展。</t>
  </si>
  <si>
    <t>项目采取资产收益帮扶模式，同时采取劳务务工帮扶等措施，按县实施方案要求，带动增收。</t>
  </si>
</sst>
</file>

<file path=xl/styles.xml><?xml version="1.0" encoding="utf-8"?>
<styleSheet xmlns="http://schemas.openxmlformats.org/spreadsheetml/2006/main" xmlns:mc="http://schemas.openxmlformats.org/markup-compatibility/2006" xmlns:xr9="http://schemas.microsoft.com/office/spreadsheetml/2016/revision9" mc:Ignorable="xr9">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s>
  <fonts count="24">
    <font>
      <sz val="11"/>
      <color theme="1"/>
      <name val="宋体"/>
      <charset val="134"/>
      <scheme val="minor"/>
    </font>
    <font>
      <b/>
      <sz val="24"/>
      <color theme="0" tint="-0.899960325937681"/>
      <name val="宋体"/>
      <charset val="134"/>
      <scheme val="minor"/>
    </font>
    <font>
      <sz val="12"/>
      <color theme="1"/>
      <name val="黑体"/>
      <charset val="134"/>
    </font>
    <font>
      <sz val="12"/>
      <color theme="0" tint="-0.899960325937681"/>
      <name val="黑体"/>
      <charset val="134"/>
    </font>
    <font>
      <sz val="14"/>
      <color theme="1"/>
      <name val="黑体"/>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4">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0" fillId="3" borderId="2" applyNumberFormat="0" applyFont="0" applyAlignment="0" applyProtection="0">
      <alignment vertical="center"/>
    </xf>
    <xf numFmtId="0" fontId="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0" fillId="0" borderId="3" applyNumberFormat="0" applyFill="0" applyAlignment="0" applyProtection="0">
      <alignment vertical="center"/>
    </xf>
    <xf numFmtId="0" fontId="11" fillId="0" borderId="3" applyNumberFormat="0" applyFill="0" applyAlignment="0" applyProtection="0">
      <alignment vertical="center"/>
    </xf>
    <xf numFmtId="0" fontId="12" fillId="0" borderId="4" applyNumberFormat="0" applyFill="0" applyAlignment="0" applyProtection="0">
      <alignment vertical="center"/>
    </xf>
    <xf numFmtId="0" fontId="12" fillId="0" borderId="0" applyNumberFormat="0" applyFill="0" applyBorder="0" applyAlignment="0" applyProtection="0">
      <alignment vertical="center"/>
    </xf>
    <xf numFmtId="0" fontId="13" fillId="4" borderId="5" applyNumberFormat="0" applyAlignment="0" applyProtection="0">
      <alignment vertical="center"/>
    </xf>
    <xf numFmtId="0" fontId="14" fillId="5" borderId="6" applyNumberFormat="0" applyAlignment="0" applyProtection="0">
      <alignment vertical="center"/>
    </xf>
    <xf numFmtId="0" fontId="15" fillId="5" borderId="5" applyNumberFormat="0" applyAlignment="0" applyProtection="0">
      <alignment vertical="center"/>
    </xf>
    <xf numFmtId="0" fontId="16" fillId="6" borderId="7" applyNumberFormat="0" applyAlignment="0" applyProtection="0">
      <alignment vertical="center"/>
    </xf>
    <xf numFmtId="0" fontId="17" fillId="0" borderId="8" applyNumberFormat="0" applyFill="0" applyAlignment="0" applyProtection="0">
      <alignment vertical="center"/>
    </xf>
    <xf numFmtId="0" fontId="18" fillId="0" borderId="9" applyNumberFormat="0" applyFill="0" applyAlignment="0" applyProtection="0">
      <alignment vertical="center"/>
    </xf>
    <xf numFmtId="0" fontId="19" fillId="7" borderId="0" applyNumberFormat="0" applyBorder="0" applyAlignment="0" applyProtection="0">
      <alignment vertical="center"/>
    </xf>
    <xf numFmtId="0" fontId="20" fillId="8" borderId="0" applyNumberFormat="0" applyBorder="0" applyAlignment="0" applyProtection="0">
      <alignment vertical="center"/>
    </xf>
    <xf numFmtId="0" fontId="21" fillId="9" borderId="0" applyNumberFormat="0" applyBorder="0" applyAlignment="0" applyProtection="0">
      <alignment vertical="center"/>
    </xf>
    <xf numFmtId="0" fontId="22" fillId="10" borderId="0" applyNumberFormat="0" applyBorder="0" applyAlignment="0" applyProtection="0">
      <alignment vertical="center"/>
    </xf>
    <xf numFmtId="0" fontId="23" fillId="11" borderId="0" applyNumberFormat="0" applyBorder="0" applyAlignment="0" applyProtection="0">
      <alignment vertical="center"/>
    </xf>
    <xf numFmtId="0" fontId="23" fillId="12" borderId="0" applyNumberFormat="0" applyBorder="0" applyAlignment="0" applyProtection="0">
      <alignment vertical="center"/>
    </xf>
    <xf numFmtId="0" fontId="22" fillId="13" borderId="0" applyNumberFormat="0" applyBorder="0" applyAlignment="0" applyProtection="0">
      <alignment vertical="center"/>
    </xf>
    <xf numFmtId="0" fontId="22" fillId="14" borderId="0" applyNumberFormat="0" applyBorder="0" applyAlignment="0" applyProtection="0">
      <alignment vertical="center"/>
    </xf>
    <xf numFmtId="0" fontId="23" fillId="15" borderId="0" applyNumberFormat="0" applyBorder="0" applyAlignment="0" applyProtection="0">
      <alignment vertical="center"/>
    </xf>
    <xf numFmtId="0" fontId="23" fillId="16" borderId="0" applyNumberFormat="0" applyBorder="0" applyAlignment="0" applyProtection="0">
      <alignment vertical="center"/>
    </xf>
    <xf numFmtId="0" fontId="22" fillId="17" borderId="0" applyNumberFormat="0" applyBorder="0" applyAlignment="0" applyProtection="0">
      <alignment vertical="center"/>
    </xf>
    <xf numFmtId="0" fontId="22" fillId="18" borderId="0" applyNumberFormat="0" applyBorder="0" applyAlignment="0" applyProtection="0">
      <alignment vertical="center"/>
    </xf>
    <xf numFmtId="0" fontId="23" fillId="19" borderId="0" applyNumberFormat="0" applyBorder="0" applyAlignment="0" applyProtection="0">
      <alignment vertical="center"/>
    </xf>
    <xf numFmtId="0" fontId="23" fillId="20" borderId="0" applyNumberFormat="0" applyBorder="0" applyAlignment="0" applyProtection="0">
      <alignment vertical="center"/>
    </xf>
    <xf numFmtId="0" fontId="22" fillId="21" borderId="0" applyNumberFormat="0" applyBorder="0" applyAlignment="0" applyProtection="0">
      <alignment vertical="center"/>
    </xf>
    <xf numFmtId="0" fontId="22" fillId="22" borderId="0" applyNumberFormat="0" applyBorder="0" applyAlignment="0" applyProtection="0">
      <alignment vertical="center"/>
    </xf>
    <xf numFmtId="0" fontId="23" fillId="23" borderId="0" applyNumberFormat="0" applyBorder="0" applyAlignment="0" applyProtection="0">
      <alignment vertical="center"/>
    </xf>
    <xf numFmtId="0" fontId="23" fillId="24" borderId="0" applyNumberFormat="0" applyBorder="0" applyAlignment="0" applyProtection="0">
      <alignment vertical="center"/>
    </xf>
    <xf numFmtId="0" fontId="22" fillId="25" borderId="0" applyNumberFormat="0" applyBorder="0" applyAlignment="0" applyProtection="0">
      <alignment vertical="center"/>
    </xf>
    <xf numFmtId="0" fontId="22" fillId="26" borderId="0" applyNumberFormat="0" applyBorder="0" applyAlignment="0" applyProtection="0">
      <alignment vertical="center"/>
    </xf>
    <xf numFmtId="0" fontId="23" fillId="27" borderId="0" applyNumberFormat="0" applyBorder="0" applyAlignment="0" applyProtection="0">
      <alignment vertical="center"/>
    </xf>
    <xf numFmtId="0" fontId="23" fillId="28" borderId="0" applyNumberFormat="0" applyBorder="0" applyAlignment="0" applyProtection="0">
      <alignment vertical="center"/>
    </xf>
    <xf numFmtId="0" fontId="22" fillId="29" borderId="0" applyNumberFormat="0" applyBorder="0" applyAlignment="0" applyProtection="0">
      <alignment vertical="center"/>
    </xf>
    <xf numFmtId="0" fontId="22" fillId="30" borderId="0" applyNumberFormat="0" applyBorder="0" applyAlignment="0" applyProtection="0">
      <alignment vertical="center"/>
    </xf>
    <xf numFmtId="0" fontId="23" fillId="31" borderId="0" applyNumberFormat="0" applyBorder="0" applyAlignment="0" applyProtection="0">
      <alignment vertical="center"/>
    </xf>
    <xf numFmtId="0" fontId="23" fillId="32" borderId="0" applyNumberFormat="0" applyBorder="0" applyAlignment="0" applyProtection="0">
      <alignment vertical="center"/>
    </xf>
    <xf numFmtId="0" fontId="22" fillId="33" borderId="0" applyNumberFormat="0" applyBorder="0" applyAlignment="0" applyProtection="0">
      <alignment vertical="center"/>
    </xf>
  </cellStyleXfs>
  <cellXfs count="9">
    <xf numFmtId="0" fontId="0" fillId="0" borderId="0" xfId="0">
      <alignment vertical="center"/>
    </xf>
    <xf numFmtId="0" fontId="0" fillId="0" borderId="0" xfId="0" applyFill="1" applyBorder="1" applyAlignment="1">
      <alignment vertical="center"/>
    </xf>
    <xf numFmtId="0" fontId="0" fillId="2" borderId="0" xfId="0" applyFill="1" applyBorder="1" applyAlignment="1">
      <alignment vertical="center"/>
    </xf>
    <xf numFmtId="0" fontId="1" fillId="0" borderId="0" xfId="0" applyFont="1" applyFill="1" applyBorder="1" applyAlignment="1">
      <alignment horizontal="center" vertical="center" wrapText="1"/>
    </xf>
    <xf numFmtId="0" fontId="2" fillId="0" borderId="1" xfId="0" applyFont="1" applyFill="1" applyBorder="1" applyAlignment="1">
      <alignment horizontal="center" vertical="center"/>
    </xf>
    <xf numFmtId="0" fontId="3" fillId="0" borderId="1" xfId="0" applyFont="1" applyFill="1" applyBorder="1" applyAlignment="1">
      <alignment horizontal="center" vertical="center" wrapText="1"/>
    </xf>
    <xf numFmtId="0" fontId="4" fillId="2" borderId="1" xfId="0" applyFont="1" applyFill="1" applyBorder="1" applyAlignment="1">
      <alignment horizontal="center" vertical="center" wrapText="1"/>
    </xf>
    <xf numFmtId="176" fontId="3" fillId="0" borderId="1" xfId="0" applyNumberFormat="1" applyFont="1" applyFill="1" applyBorder="1" applyAlignment="1">
      <alignment horizontal="center" vertical="center" wrapText="1"/>
    </xf>
    <xf numFmtId="176" fontId="2" fillId="0" borderId="1" xfId="0" applyNumberFormat="1" applyFont="1" applyFill="1" applyBorder="1" applyAlignment="1">
      <alignment horizontal="center" vertical="center"/>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dxfs count="17">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dxf>
    <dxf>
      <font>
        <b val="1"/>
        <color theme="1"/>
      </font>
    </dxf>
    <dxf>
      <font>
        <b val="1"/>
        <color theme="1"/>
      </font>
      <border>
        <top style="double">
          <color theme="4"/>
        </top>
      </border>
    </dxf>
    <dxf>
      <font>
        <b val="1"/>
        <color theme="0"/>
      </font>
      <fill>
        <patternFill patternType="solid">
          <fgColor theme="4"/>
          <bgColor theme="4"/>
        </patternFill>
      </fill>
    </dxf>
    <dxf>
      <font>
        <color theme="1"/>
      </font>
      <border>
        <left style="thin">
          <color theme="4"/>
        </left>
        <right style="thin">
          <color theme="4"/>
        </right>
        <top style="thin">
          <color theme="4"/>
        </top>
        <bottom style="thin">
          <color theme="4"/>
        </bottom>
        <horizontal style="thin">
          <color theme="4" tint="0.399975585192419"/>
        </horizontal>
      </border>
    </dxf>
    <dxf>
      <fill>
        <patternFill patternType="solid">
          <fgColor theme="4" tint="0.799981688894314"/>
          <bgColor theme="4" tint="0.799981688894314"/>
        </patternFill>
      </fill>
      <border>
        <bottom style="thin">
          <color theme="4" tint="0.399975585192419"/>
        </bottom>
      </border>
    </dxf>
    <dxf>
      <font>
        <b val="1"/>
      </font>
      <fill>
        <patternFill patternType="solid">
          <fgColor theme="4" tint="0.799981688894314"/>
          <bgColor theme="4" tint="0.799981688894314"/>
        </patternFill>
      </fill>
      <border>
        <bottom style="thin">
          <color theme="4" tint="0.399975585192419"/>
        </bottom>
      </border>
    </dxf>
    <dxf>
      <font>
        <color theme="1"/>
      </font>
    </dxf>
    <dxf>
      <font>
        <color theme="1"/>
      </font>
      <border>
        <bottom style="thin">
          <color theme="4" tint="0.399975585192419"/>
        </bottom>
      </border>
    </dxf>
    <dxf>
      <font>
        <b val="1"/>
        <color theme="1"/>
      </font>
    </dxf>
    <dxf>
      <font>
        <b val="1"/>
        <color theme="1"/>
      </font>
      <border>
        <top style="thin">
          <color theme="4"/>
        </top>
        <bottom style="thin">
          <color theme="4"/>
        </bottom>
      </border>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fill>
        <patternFill patternType="solid">
          <fgColor theme="4" tint="0.799981688894314"/>
          <bgColor theme="4" tint="0.799981688894314"/>
        </patternFill>
      </fill>
      <border>
        <top style="thin">
          <color theme="4" tint="0.399975585192419"/>
        </top>
        <bottom style="thin">
          <color theme="4" tint="0.399975585192419"/>
        </bottom>
      </border>
    </dxf>
    <dxf>
      <font>
        <b val="1"/>
        <color theme="1"/>
      </font>
      <fill>
        <patternFill patternType="solid">
          <fgColor theme="4" tint="0.799981688894314"/>
          <bgColor theme="4" tint="0.799981688894314"/>
        </patternFill>
      </fill>
      <border>
        <bottom style="thin">
          <color theme="4" tint="0.399975585192419"/>
        </bottom>
      </border>
    </dxf>
  </dxfs>
  <tableStyles count="2" defaultTableStyle="TableStylePreset3_Accent1" defaultPivotStyle="PivotStylePreset2_Accent1">
    <tableStyle name="TableStylePreset3_Accent1" pivot="0" count="7" xr9:uid="{59DB682C-5494-4EDE-A608-00C9E5F0F923}">
      <tableStyleElement type="wholeTable" dxfId="6"/>
      <tableStyleElement type="headerRow" dxfId="5"/>
      <tableStyleElement type="totalRow" dxfId="4"/>
      <tableStyleElement type="firstColumn" dxfId="3"/>
      <tableStyleElement type="lastColumn" dxfId="2"/>
      <tableStyleElement type="firstRowStripe" dxfId="1"/>
      <tableStyleElement type="firstColumnStripe" dxfId="0"/>
    </tableStyle>
    <tableStyle name="PivotStylePreset2_Accent1" table="0" count="10" xr9:uid="{267968C8-6FFD-4C36-ACC1-9EA1FD1885CA}">
      <tableStyleElement type="headerRow" dxfId="16"/>
      <tableStyleElement type="totalRow" dxfId="15"/>
      <tableStyleElement type="firstRowStripe" dxfId="14"/>
      <tableStyleElement type="firstColumnStripe" dxfId="13"/>
      <tableStyleElement type="firstSubtotalRow" dxfId="12"/>
      <tableStyleElement type="secondSubtotalRow" dxfId="11"/>
      <tableStyleElement type="firstRowSubheading" dxfId="10"/>
      <tableStyleElement type="secondRowSubheading" dxfId="9"/>
      <tableStyleElement type="pageFieldLabels" dxfId="8"/>
      <tableStyleElement type="pageFieldValues" dxfId="7"/>
    </tableStyle>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WPS">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WPS">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WPS">
      <a:fillStyleLst>
        <a:solidFill>
          <a:schemeClr val="phClr"/>
        </a:solidFill>
        <a:gradFill>
          <a:gsLst>
            <a:gs pos="0">
              <a:schemeClr val="phClr">
                <a:lumOff val="17500"/>
              </a:schemeClr>
            </a:gs>
            <a:gs pos="100000">
              <a:schemeClr val="phClr"/>
            </a:gs>
          </a:gsLst>
          <a:lin ang="2700000" scaled="0"/>
        </a:gradFill>
        <a:gradFill>
          <a:gsLst>
            <a:gs pos="0">
              <a:schemeClr val="phClr">
                <a:hueOff val="-2520000"/>
              </a:schemeClr>
            </a:gs>
            <a:gs pos="100000">
              <a:schemeClr val="phClr"/>
            </a:gs>
          </a:gsLst>
          <a:lin ang="2700000" scaled="0"/>
        </a:gradFill>
      </a:fillStyleLst>
      <a:lnStyleLst>
        <a:ln w="12700" cap="flat" cmpd="sng" algn="ctr">
          <a:solidFill>
            <a:schemeClr val="phClr"/>
          </a:solidFill>
          <a:prstDash val="solid"/>
          <a:miter lim="800000"/>
        </a:ln>
        <a:ln w="12700" cap="flat" cmpd="sng" algn="ctr">
          <a:solidFill>
            <a:schemeClr val="phClr"/>
          </a:solidFill>
          <a:prstDash val="solid"/>
          <a:miter lim="800000"/>
        </a:ln>
        <a:ln w="12700" cap="flat" cmpd="sng" algn="ctr">
          <a:gradFill>
            <a:gsLst>
              <a:gs pos="0">
                <a:schemeClr val="phClr">
                  <a:hueOff val="-4200000"/>
                </a:schemeClr>
              </a:gs>
              <a:gs pos="100000">
                <a:schemeClr val="phClr"/>
              </a:gs>
            </a:gsLst>
            <a:lin ang="2700000" scaled="1"/>
          </a:gradFill>
          <a:prstDash val="solid"/>
          <a:miter lim="800000"/>
        </a:ln>
      </a:lnStyleLst>
      <a:effectStyleLst>
        <a:effectStyle>
          <a:effectLst>
            <a:outerShdw blurRad="101600" dist="50800" dir="5400000" algn="ctr" rotWithShape="0">
              <a:schemeClr val="phClr">
                <a:alpha val="60000"/>
              </a:schemeClr>
            </a:outerShdw>
          </a:effectLst>
        </a:effectStyle>
        <a:effectStyle>
          <a:effectLst>
            <a:reflection stA="50000" endA="300" endPos="40000" dist="25400" dir="5400000" sy="-100000" algn="bl" rotWithShape="0"/>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O53"/>
  <sheetViews>
    <sheetView tabSelected="1" zoomScale="80" zoomScaleNormal="80" workbookViewId="0">
      <pane ySplit="4" topLeftCell="A5" activePane="bottomLeft" state="frozen"/>
      <selection/>
      <selection pane="bottomLeft" activeCell="T12" sqref="T12"/>
    </sheetView>
  </sheetViews>
  <sheetFormatPr defaultColWidth="9" defaultRowHeight="13.5"/>
  <cols>
    <col min="1" max="1" width="9" style="1"/>
    <col min="2" max="2" width="36.8666666666667" style="1" customWidth="1"/>
    <col min="3" max="3" width="12" style="1" customWidth="1"/>
    <col min="4" max="4" width="14.6833333333333" style="1" customWidth="1"/>
    <col min="5" max="5" width="45" style="1" customWidth="1"/>
    <col min="6" max="6" width="13.375" style="1" hidden="1" customWidth="1"/>
    <col min="7" max="7" width="47.8083333333333" style="1" customWidth="1"/>
    <col min="8" max="8" width="48.4333333333333" style="1" customWidth="1"/>
    <col min="9" max="9" width="15.875" style="1" customWidth="1"/>
    <col min="10" max="10" width="17.25" style="1" hidden="1" customWidth="1"/>
    <col min="11" max="11" width="20.775" style="1" hidden="1" customWidth="1"/>
    <col min="12" max="12" width="16.875" style="1" hidden="1" customWidth="1"/>
    <col min="13" max="13" width="15.7833333333333" style="1" hidden="1" customWidth="1"/>
    <col min="14" max="14" width="16.0833333333333" style="1" hidden="1" customWidth="1"/>
    <col min="15" max="15" width="10.25" style="1" hidden="1" customWidth="1"/>
    <col min="16" max="16384" width="9" style="1"/>
  </cols>
  <sheetData>
    <row r="1" s="1" customFormat="1" ht="77" customHeight="1" spans="1:15">
      <c r="A1" s="3" t="s">
        <v>0</v>
      </c>
      <c r="B1" s="3"/>
      <c r="C1" s="3"/>
      <c r="D1" s="3"/>
      <c r="E1" s="3"/>
      <c r="F1" s="3"/>
      <c r="G1" s="3"/>
      <c r="H1" s="3"/>
      <c r="I1" s="3"/>
      <c r="J1" s="3"/>
      <c r="K1" s="3"/>
      <c r="L1" s="3"/>
      <c r="M1" s="3"/>
      <c r="N1" s="3"/>
      <c r="O1" s="3"/>
    </row>
    <row r="2" s="1" customFormat="1" ht="36" customHeight="1" spans="1:15">
      <c r="A2" s="4" t="s">
        <v>1</v>
      </c>
      <c r="B2" s="5" t="s">
        <v>2</v>
      </c>
      <c r="C2" s="5" t="s">
        <v>3</v>
      </c>
      <c r="D2" s="5" t="s">
        <v>4</v>
      </c>
      <c r="E2" s="5" t="s">
        <v>5</v>
      </c>
      <c r="F2" s="5" t="s">
        <v>6</v>
      </c>
      <c r="G2" s="5" t="s">
        <v>7</v>
      </c>
      <c r="H2" s="5" t="s">
        <v>8</v>
      </c>
      <c r="I2" s="5" t="s">
        <v>9</v>
      </c>
      <c r="J2" s="5"/>
      <c r="K2" s="5"/>
      <c r="L2" s="5"/>
      <c r="M2" s="5"/>
      <c r="N2" s="5"/>
      <c r="O2" s="5"/>
    </row>
    <row r="3" s="1" customFormat="1" ht="32" customHeight="1" spans="1:15">
      <c r="A3" s="4"/>
      <c r="B3" s="5"/>
      <c r="C3" s="5"/>
      <c r="D3" s="5"/>
      <c r="E3" s="5"/>
      <c r="F3" s="5"/>
      <c r="G3" s="5"/>
      <c r="H3" s="5"/>
      <c r="I3" s="5" t="s">
        <v>10</v>
      </c>
      <c r="J3" s="7" t="s">
        <v>11</v>
      </c>
      <c r="K3" s="5"/>
      <c r="L3" s="5"/>
      <c r="M3" s="5"/>
      <c r="N3" s="5"/>
      <c r="O3" s="5" t="s">
        <v>12</v>
      </c>
    </row>
    <row r="4" s="1" customFormat="1" ht="43" customHeight="1" spans="1:15">
      <c r="A4" s="4"/>
      <c r="B4" s="5"/>
      <c r="C4" s="5"/>
      <c r="D4" s="5"/>
      <c r="E4" s="5"/>
      <c r="F4" s="5"/>
      <c r="G4" s="5"/>
      <c r="H4" s="5"/>
      <c r="I4" s="5"/>
      <c r="J4" s="8" t="s">
        <v>13</v>
      </c>
      <c r="K4" s="4" t="s">
        <v>14</v>
      </c>
      <c r="L4" s="4" t="s">
        <v>15</v>
      </c>
      <c r="M4" s="4" t="s">
        <v>16</v>
      </c>
      <c r="N4" s="4" t="s">
        <v>17</v>
      </c>
      <c r="O4" s="5"/>
    </row>
    <row r="5" s="1" customFormat="1" ht="74" customHeight="1" spans="1:15">
      <c r="A5" s="6">
        <v>1</v>
      </c>
      <c r="B5" s="6" t="s">
        <v>18</v>
      </c>
      <c r="C5" s="6" t="s">
        <v>19</v>
      </c>
      <c r="D5" s="6" t="s">
        <v>20</v>
      </c>
      <c r="E5" s="6" t="s">
        <v>21</v>
      </c>
      <c r="F5" s="6" t="s">
        <v>22</v>
      </c>
      <c r="G5" s="6" t="s">
        <v>23</v>
      </c>
      <c r="H5" s="6" t="s">
        <v>24</v>
      </c>
      <c r="I5" s="6">
        <v>7.2</v>
      </c>
      <c r="J5" s="6">
        <v>7.2</v>
      </c>
      <c r="K5" s="6">
        <v>7.2</v>
      </c>
      <c r="L5" s="6"/>
      <c r="M5" s="6"/>
      <c r="N5" s="6"/>
      <c r="O5" s="6"/>
    </row>
    <row r="6" s="1" customFormat="1" ht="84" customHeight="1" spans="1:15">
      <c r="A6" s="6">
        <v>2</v>
      </c>
      <c r="B6" s="6" t="s">
        <v>25</v>
      </c>
      <c r="C6" s="6" t="s">
        <v>19</v>
      </c>
      <c r="D6" s="6" t="s">
        <v>20</v>
      </c>
      <c r="E6" s="6" t="s">
        <v>26</v>
      </c>
      <c r="F6" s="6" t="s">
        <v>22</v>
      </c>
      <c r="G6" s="6" t="s">
        <v>27</v>
      </c>
      <c r="H6" s="6" t="s">
        <v>28</v>
      </c>
      <c r="I6" s="6">
        <v>129.3</v>
      </c>
      <c r="J6" s="6">
        <v>129.3</v>
      </c>
      <c r="K6" s="6">
        <v>129.3</v>
      </c>
      <c r="L6" s="6"/>
      <c r="M6" s="6"/>
      <c r="N6" s="6"/>
      <c r="O6" s="6"/>
    </row>
    <row r="7" s="1" customFormat="1" ht="78" customHeight="1" spans="1:15">
      <c r="A7" s="6">
        <v>3</v>
      </c>
      <c r="B7" s="6" t="s">
        <v>29</v>
      </c>
      <c r="C7" s="6" t="s">
        <v>19</v>
      </c>
      <c r="D7" s="6" t="s">
        <v>30</v>
      </c>
      <c r="E7" s="6" t="s">
        <v>31</v>
      </c>
      <c r="F7" s="6" t="s">
        <v>22</v>
      </c>
      <c r="G7" s="6" t="s">
        <v>32</v>
      </c>
      <c r="H7" s="6" t="s">
        <v>33</v>
      </c>
      <c r="I7" s="6">
        <v>15</v>
      </c>
      <c r="J7" s="6">
        <f t="shared" ref="J7:J9" si="0">SUM(K7:N7)</f>
        <v>15</v>
      </c>
      <c r="K7" s="6">
        <f>4.61+10.39</f>
        <v>15</v>
      </c>
      <c r="L7" s="6"/>
      <c r="M7" s="6"/>
      <c r="N7" s="6"/>
      <c r="O7" s="6"/>
    </row>
    <row r="8" s="1" customFormat="1" ht="97" customHeight="1" spans="1:15">
      <c r="A8" s="6">
        <v>4</v>
      </c>
      <c r="B8" s="6" t="s">
        <v>34</v>
      </c>
      <c r="C8" s="6" t="s">
        <v>19</v>
      </c>
      <c r="D8" s="6" t="s">
        <v>30</v>
      </c>
      <c r="E8" s="6" t="s">
        <v>35</v>
      </c>
      <c r="F8" s="6" t="s">
        <v>22</v>
      </c>
      <c r="G8" s="6" t="s">
        <v>36</v>
      </c>
      <c r="H8" s="6" t="s">
        <v>37</v>
      </c>
      <c r="I8" s="6">
        <v>20.0734</v>
      </c>
      <c r="J8" s="6">
        <f t="shared" si="0"/>
        <v>20.0734</v>
      </c>
      <c r="K8" s="6">
        <f>0.44415+1.55585</f>
        <v>2</v>
      </c>
      <c r="L8" s="6">
        <f>1.37215+4.7557+2.8657+0.00645</f>
        <v>9</v>
      </c>
      <c r="M8" s="6">
        <f>2.9415+0.0585</f>
        <v>3</v>
      </c>
      <c r="N8" s="6">
        <v>6.0734</v>
      </c>
      <c r="O8" s="6"/>
    </row>
    <row r="9" s="1" customFormat="1" ht="76" customHeight="1" spans="1:15">
      <c r="A9" s="6">
        <v>5</v>
      </c>
      <c r="B9" s="6" t="s">
        <v>38</v>
      </c>
      <c r="C9" s="6" t="s">
        <v>19</v>
      </c>
      <c r="D9" s="6" t="s">
        <v>30</v>
      </c>
      <c r="E9" s="6" t="s">
        <v>39</v>
      </c>
      <c r="F9" s="6" t="s">
        <v>22</v>
      </c>
      <c r="G9" s="6" t="s">
        <v>40</v>
      </c>
      <c r="H9" s="6" t="s">
        <v>41</v>
      </c>
      <c r="I9" s="6">
        <v>181.35</v>
      </c>
      <c r="J9" s="6">
        <f t="shared" si="0"/>
        <v>181.35</v>
      </c>
      <c r="K9" s="6">
        <v>100</v>
      </c>
      <c r="L9" s="6"/>
      <c r="M9" s="6">
        <v>81.35</v>
      </c>
      <c r="N9" s="6"/>
      <c r="O9" s="6"/>
    </row>
    <row r="10" s="1" customFormat="1" ht="74" customHeight="1" spans="1:15">
      <c r="A10" s="6">
        <v>6</v>
      </c>
      <c r="B10" s="6" t="s">
        <v>42</v>
      </c>
      <c r="C10" s="6" t="s">
        <v>19</v>
      </c>
      <c r="D10" s="6" t="s">
        <v>43</v>
      </c>
      <c r="E10" s="6" t="s">
        <v>44</v>
      </c>
      <c r="F10" s="6" t="s">
        <v>22</v>
      </c>
      <c r="G10" s="6" t="s">
        <v>45</v>
      </c>
      <c r="H10" s="6" t="s">
        <v>46</v>
      </c>
      <c r="I10" s="6">
        <v>261.549953</v>
      </c>
      <c r="J10" s="6">
        <f>300-38.450047</f>
        <v>261.549953</v>
      </c>
      <c r="K10" s="6">
        <f>300-38.450047</f>
        <v>261.549953</v>
      </c>
      <c r="L10" s="6"/>
      <c r="M10" s="6"/>
      <c r="N10" s="6"/>
      <c r="O10" s="6"/>
    </row>
    <row r="11" s="1" customFormat="1" ht="55" customHeight="1" spans="1:15">
      <c r="A11" s="6">
        <v>7</v>
      </c>
      <c r="B11" s="6" t="s">
        <v>47</v>
      </c>
      <c r="C11" s="6" t="s">
        <v>19</v>
      </c>
      <c r="D11" s="6" t="s">
        <v>43</v>
      </c>
      <c r="E11" s="6" t="s">
        <v>48</v>
      </c>
      <c r="F11" s="6" t="s">
        <v>22</v>
      </c>
      <c r="G11" s="6" t="s">
        <v>49</v>
      </c>
      <c r="H11" s="6" t="s">
        <v>50</v>
      </c>
      <c r="I11" s="6">
        <f>SUM(J11:M11)</f>
        <v>90.412725</v>
      </c>
      <c r="J11" s="6">
        <f>90+0.046963+0.086042+0.27972</f>
        <v>90.412725</v>
      </c>
      <c r="K11" s="6"/>
      <c r="L11" s="6"/>
      <c r="M11" s="6"/>
      <c r="N11" s="6">
        <f>90+0.046963+0.086042+0.27972</f>
        <v>90.412725</v>
      </c>
      <c r="O11" s="6"/>
    </row>
    <row r="12" s="1" customFormat="1" ht="61" customHeight="1" spans="1:15">
      <c r="A12" s="6">
        <v>8</v>
      </c>
      <c r="B12" s="6" t="s">
        <v>51</v>
      </c>
      <c r="C12" s="6" t="s">
        <v>19</v>
      </c>
      <c r="D12" s="6" t="s">
        <v>52</v>
      </c>
      <c r="E12" s="6" t="s">
        <v>53</v>
      </c>
      <c r="F12" s="6" t="s">
        <v>22</v>
      </c>
      <c r="G12" s="6" t="s">
        <v>54</v>
      </c>
      <c r="H12" s="6" t="s">
        <v>55</v>
      </c>
      <c r="I12" s="6">
        <v>61.660065</v>
      </c>
      <c r="J12" s="6">
        <f>SUM(K12:N12)</f>
        <v>61.660065</v>
      </c>
      <c r="K12" s="6"/>
      <c r="L12" s="6">
        <f>60+0.64</f>
        <v>60.64</v>
      </c>
      <c r="M12" s="6"/>
      <c r="N12" s="6">
        <v>1.020065</v>
      </c>
      <c r="O12" s="6"/>
    </row>
    <row r="13" s="1" customFormat="1" ht="64" customHeight="1" spans="1:15">
      <c r="A13" s="6">
        <v>9</v>
      </c>
      <c r="B13" s="6" t="s">
        <v>56</v>
      </c>
      <c r="C13" s="6" t="s">
        <v>19</v>
      </c>
      <c r="D13" s="6" t="s">
        <v>52</v>
      </c>
      <c r="E13" s="6" t="s">
        <v>57</v>
      </c>
      <c r="F13" s="6" t="s">
        <v>22</v>
      </c>
      <c r="G13" s="6" t="s">
        <v>58</v>
      </c>
      <c r="H13" s="6" t="s">
        <v>59</v>
      </c>
      <c r="I13" s="6">
        <v>72.25058</v>
      </c>
      <c r="J13" s="6">
        <v>72.25058</v>
      </c>
      <c r="K13" s="6"/>
      <c r="L13" s="6">
        <v>72.25058</v>
      </c>
      <c r="M13" s="6"/>
      <c r="N13" s="6"/>
      <c r="O13" s="6"/>
    </row>
    <row r="14" s="1" customFormat="1" ht="57" customHeight="1" spans="1:15">
      <c r="A14" s="6">
        <v>10</v>
      </c>
      <c r="B14" s="6" t="s">
        <v>60</v>
      </c>
      <c r="C14" s="6" t="s">
        <v>19</v>
      </c>
      <c r="D14" s="6" t="s">
        <v>61</v>
      </c>
      <c r="E14" s="6" t="s">
        <v>62</v>
      </c>
      <c r="F14" s="6" t="s">
        <v>22</v>
      </c>
      <c r="G14" s="6" t="s">
        <v>63</v>
      </c>
      <c r="H14" s="6" t="s">
        <v>64</v>
      </c>
      <c r="I14" s="6">
        <v>144.36</v>
      </c>
      <c r="J14" s="6">
        <v>144.36</v>
      </c>
      <c r="K14" s="6">
        <v>58</v>
      </c>
      <c r="L14" s="6">
        <f>11.84+51.84+22.68</f>
        <v>86.36</v>
      </c>
      <c r="M14" s="6"/>
      <c r="N14" s="6"/>
      <c r="O14" s="6"/>
    </row>
    <row r="15" s="2" customFormat="1" ht="58" customHeight="1" spans="1:15">
      <c r="A15" s="6">
        <v>11</v>
      </c>
      <c r="B15" s="6" t="s">
        <v>65</v>
      </c>
      <c r="C15" s="6" t="s">
        <v>66</v>
      </c>
      <c r="D15" s="6" t="s">
        <v>67</v>
      </c>
      <c r="E15" s="6" t="s">
        <v>68</v>
      </c>
      <c r="F15" s="6" t="s">
        <v>22</v>
      </c>
      <c r="G15" s="6" t="s">
        <v>69</v>
      </c>
      <c r="H15" s="6" t="s">
        <v>70</v>
      </c>
      <c r="I15" s="6">
        <v>29.416842</v>
      </c>
      <c r="J15" s="6">
        <v>29.416842</v>
      </c>
      <c r="K15" s="6">
        <v>29.416842</v>
      </c>
      <c r="L15" s="6"/>
      <c r="M15" s="6"/>
      <c r="N15" s="6"/>
      <c r="O15" s="6"/>
    </row>
    <row r="16" s="2" customFormat="1" ht="66" customHeight="1" spans="1:15">
      <c r="A16" s="6">
        <v>12</v>
      </c>
      <c r="B16" s="6" t="s">
        <v>71</v>
      </c>
      <c r="C16" s="6" t="s">
        <v>72</v>
      </c>
      <c r="D16" s="6" t="s">
        <v>67</v>
      </c>
      <c r="E16" s="6" t="s">
        <v>73</v>
      </c>
      <c r="F16" s="6" t="s">
        <v>22</v>
      </c>
      <c r="G16" s="6" t="s">
        <v>74</v>
      </c>
      <c r="H16" s="6" t="s">
        <v>75</v>
      </c>
      <c r="I16" s="6">
        <v>41.17283</v>
      </c>
      <c r="J16" s="6">
        <v>41.17283</v>
      </c>
      <c r="K16" s="6"/>
      <c r="L16" s="6"/>
      <c r="M16" s="6">
        <v>41.17283</v>
      </c>
      <c r="N16" s="6"/>
      <c r="O16" s="6"/>
    </row>
    <row r="17" s="2" customFormat="1" ht="54" customHeight="1" spans="1:15">
      <c r="A17" s="6">
        <v>13</v>
      </c>
      <c r="B17" s="6" t="s">
        <v>76</v>
      </c>
      <c r="C17" s="6" t="s">
        <v>77</v>
      </c>
      <c r="D17" s="6" t="s">
        <v>67</v>
      </c>
      <c r="E17" s="6" t="s">
        <v>78</v>
      </c>
      <c r="F17" s="6" t="s">
        <v>22</v>
      </c>
      <c r="G17" s="6" t="s">
        <v>79</v>
      </c>
      <c r="H17" s="6" t="s">
        <v>80</v>
      </c>
      <c r="I17" s="6">
        <v>29.416858</v>
      </c>
      <c r="J17" s="6">
        <f>30-0.583142</f>
        <v>29.416858</v>
      </c>
      <c r="K17" s="6"/>
      <c r="L17" s="6">
        <f>30-0.583142</f>
        <v>29.416858</v>
      </c>
      <c r="M17" s="6"/>
      <c r="N17" s="6"/>
      <c r="O17" s="6"/>
    </row>
    <row r="18" s="1" customFormat="1" ht="71" customHeight="1" spans="1:15">
      <c r="A18" s="6">
        <v>14</v>
      </c>
      <c r="B18" s="6" t="s">
        <v>81</v>
      </c>
      <c r="C18" s="6" t="s">
        <v>82</v>
      </c>
      <c r="D18" s="6" t="s">
        <v>20</v>
      </c>
      <c r="E18" s="6" t="s">
        <v>83</v>
      </c>
      <c r="F18" s="6" t="s">
        <v>22</v>
      </c>
      <c r="G18" s="6" t="s">
        <v>69</v>
      </c>
      <c r="H18" s="6" t="s">
        <v>84</v>
      </c>
      <c r="I18" s="6">
        <v>69.033317</v>
      </c>
      <c r="J18" s="6">
        <v>69.033317</v>
      </c>
      <c r="K18" s="6"/>
      <c r="L18" s="6"/>
      <c r="M18" s="6"/>
      <c r="N18" s="6">
        <f>35.32+21.197487+12.51583</f>
        <v>69.033317</v>
      </c>
      <c r="O18" s="6"/>
    </row>
    <row r="19" s="1" customFormat="1" ht="59" customHeight="1" spans="1:15">
      <c r="A19" s="6">
        <v>15</v>
      </c>
      <c r="B19" s="6" t="s">
        <v>85</v>
      </c>
      <c r="C19" s="6" t="s">
        <v>86</v>
      </c>
      <c r="D19" s="6" t="s">
        <v>20</v>
      </c>
      <c r="E19" s="6" t="s">
        <v>87</v>
      </c>
      <c r="F19" s="6" t="s">
        <v>22</v>
      </c>
      <c r="G19" s="6" t="s">
        <v>69</v>
      </c>
      <c r="H19" s="6" t="s">
        <v>88</v>
      </c>
      <c r="I19" s="6">
        <v>57.839498</v>
      </c>
      <c r="J19" s="6">
        <v>57.839498</v>
      </c>
      <c r="K19" s="6">
        <f>30.33+18.208898+9.3006</f>
        <v>57.839498</v>
      </c>
      <c r="L19" s="6"/>
      <c r="M19" s="6"/>
      <c r="N19" s="6"/>
      <c r="O19" s="6"/>
    </row>
    <row r="20" s="1" customFormat="1" ht="75" customHeight="1" spans="1:15">
      <c r="A20" s="6">
        <v>16</v>
      </c>
      <c r="B20" s="6" t="s">
        <v>89</v>
      </c>
      <c r="C20" s="6" t="s">
        <v>90</v>
      </c>
      <c r="D20" s="6" t="s">
        <v>20</v>
      </c>
      <c r="E20" s="6" t="s">
        <v>91</v>
      </c>
      <c r="F20" s="6" t="s">
        <v>22</v>
      </c>
      <c r="G20" s="6" t="s">
        <v>69</v>
      </c>
      <c r="H20" s="6" t="s">
        <v>92</v>
      </c>
      <c r="I20" s="6">
        <v>62.534451</v>
      </c>
      <c r="J20" s="6">
        <v>62.534451</v>
      </c>
      <c r="K20" s="6"/>
      <c r="L20" s="6"/>
      <c r="M20" s="6"/>
      <c r="N20" s="6">
        <f>32.12+19.274916+11.139535</f>
        <v>62.534451</v>
      </c>
      <c r="O20" s="6"/>
    </row>
    <row r="21" s="1" customFormat="1" ht="59" customHeight="1" spans="1:15">
      <c r="A21" s="6">
        <v>17</v>
      </c>
      <c r="B21" s="6" t="s">
        <v>93</v>
      </c>
      <c r="C21" s="6" t="s">
        <v>94</v>
      </c>
      <c r="D21" s="6" t="s">
        <v>20</v>
      </c>
      <c r="E21" s="6" t="s">
        <v>95</v>
      </c>
      <c r="F21" s="6" t="s">
        <v>22</v>
      </c>
      <c r="G21" s="6" t="s">
        <v>69</v>
      </c>
      <c r="H21" s="6" t="s">
        <v>96</v>
      </c>
      <c r="I21" s="6">
        <v>77.003047</v>
      </c>
      <c r="J21" s="6">
        <v>77.003047</v>
      </c>
      <c r="K21" s="6"/>
      <c r="L21" s="6"/>
      <c r="M21" s="6"/>
      <c r="N21" s="6">
        <f>38.91+23.349485+14.743562</f>
        <v>77.003047</v>
      </c>
      <c r="O21" s="6"/>
    </row>
    <row r="22" s="1" customFormat="1" ht="59" customHeight="1" spans="1:15">
      <c r="A22" s="6">
        <v>18</v>
      </c>
      <c r="B22" s="6" t="s">
        <v>97</v>
      </c>
      <c r="C22" s="6" t="s">
        <v>98</v>
      </c>
      <c r="D22" s="6" t="s">
        <v>20</v>
      </c>
      <c r="E22" s="6" t="s">
        <v>99</v>
      </c>
      <c r="F22" s="6" t="s">
        <v>22</v>
      </c>
      <c r="G22" s="6" t="s">
        <v>69</v>
      </c>
      <c r="H22" s="6" t="s">
        <v>100</v>
      </c>
      <c r="I22" s="6">
        <v>67.167992</v>
      </c>
      <c r="J22" s="6">
        <v>67.167992</v>
      </c>
      <c r="K22" s="6"/>
      <c r="L22" s="6"/>
      <c r="M22" s="6"/>
      <c r="N22" s="6">
        <f>34.88+20.937805+11.350187</f>
        <v>67.167992</v>
      </c>
      <c r="O22" s="6"/>
    </row>
    <row r="23" s="1" customFormat="1" ht="59" customHeight="1" spans="1:15">
      <c r="A23" s="6">
        <v>19</v>
      </c>
      <c r="B23" s="6" t="s">
        <v>101</v>
      </c>
      <c r="C23" s="6" t="s">
        <v>102</v>
      </c>
      <c r="D23" s="6" t="s">
        <v>20</v>
      </c>
      <c r="E23" s="6" t="s">
        <v>103</v>
      </c>
      <c r="F23" s="6" t="s">
        <v>22</v>
      </c>
      <c r="G23" s="6" t="s">
        <v>69</v>
      </c>
      <c r="H23" s="6" t="s">
        <v>104</v>
      </c>
      <c r="I23" s="6">
        <v>53.66264</v>
      </c>
      <c r="J23" s="6">
        <v>53.66264</v>
      </c>
      <c r="K23" s="6"/>
      <c r="L23" s="6"/>
      <c r="M23" s="6"/>
      <c r="N23" s="6">
        <f>27.08+16.253063+10.329577</f>
        <v>53.66264</v>
      </c>
      <c r="O23" s="6"/>
    </row>
    <row r="24" s="1" customFormat="1" ht="59" customHeight="1" spans="1:15">
      <c r="A24" s="6">
        <v>20</v>
      </c>
      <c r="B24" s="6" t="s">
        <v>105</v>
      </c>
      <c r="C24" s="6" t="s">
        <v>106</v>
      </c>
      <c r="D24" s="6" t="s">
        <v>20</v>
      </c>
      <c r="E24" s="6" t="s">
        <v>107</v>
      </c>
      <c r="F24" s="6" t="s">
        <v>22</v>
      </c>
      <c r="G24" s="6" t="s">
        <v>69</v>
      </c>
      <c r="H24" s="6" t="s">
        <v>108</v>
      </c>
      <c r="I24" s="6">
        <v>66.667538</v>
      </c>
      <c r="J24" s="6">
        <v>66.667538</v>
      </c>
      <c r="K24" s="6"/>
      <c r="L24" s="6"/>
      <c r="M24" s="6">
        <v>34</v>
      </c>
      <c r="N24" s="6">
        <f>0.21+20.536565+11.920973</f>
        <v>32.667538</v>
      </c>
      <c r="O24" s="6"/>
    </row>
    <row r="25" s="1" customFormat="1" ht="59" customHeight="1" spans="1:15">
      <c r="A25" s="6">
        <v>21</v>
      </c>
      <c r="B25" s="6" t="s">
        <v>109</v>
      </c>
      <c r="C25" s="6" t="s">
        <v>110</v>
      </c>
      <c r="D25" s="6" t="s">
        <v>20</v>
      </c>
      <c r="E25" s="6" t="s">
        <v>111</v>
      </c>
      <c r="F25" s="6" t="s">
        <v>22</v>
      </c>
      <c r="G25" s="6" t="s">
        <v>69</v>
      </c>
      <c r="H25" s="6" t="s">
        <v>112</v>
      </c>
      <c r="I25" s="6">
        <v>63.438428</v>
      </c>
      <c r="J25" s="6">
        <v>63.438428</v>
      </c>
      <c r="K25" s="6"/>
      <c r="L25" s="6"/>
      <c r="M25" s="6">
        <f>32.63+19.591069+11.217359</f>
        <v>63.438428</v>
      </c>
      <c r="N25" s="6"/>
      <c r="O25" s="6"/>
    </row>
    <row r="26" s="1" customFormat="1" ht="59" customHeight="1" spans="1:15">
      <c r="A26" s="6">
        <v>22</v>
      </c>
      <c r="B26" s="6" t="s">
        <v>113</v>
      </c>
      <c r="C26" s="6" t="s">
        <v>114</v>
      </c>
      <c r="D26" s="6" t="s">
        <v>20</v>
      </c>
      <c r="E26" s="6" t="s">
        <v>115</v>
      </c>
      <c r="F26" s="6" t="s">
        <v>22</v>
      </c>
      <c r="G26" s="6" t="s">
        <v>69</v>
      </c>
      <c r="H26" s="6" t="s">
        <v>116</v>
      </c>
      <c r="I26" s="6">
        <v>59.979784</v>
      </c>
      <c r="J26" s="6">
        <v>59.979784</v>
      </c>
      <c r="K26" s="6"/>
      <c r="L26" s="6"/>
      <c r="M26" s="6">
        <v>42</v>
      </c>
      <c r="N26" s="6">
        <f>8.150284+9.8295</f>
        <v>17.979784</v>
      </c>
      <c r="O26" s="6"/>
    </row>
    <row r="27" s="1" customFormat="1" ht="59" customHeight="1" spans="1:15">
      <c r="A27" s="6">
        <v>23</v>
      </c>
      <c r="B27" s="6" t="s">
        <v>117</v>
      </c>
      <c r="C27" s="6" t="s">
        <v>118</v>
      </c>
      <c r="D27" s="6" t="s">
        <v>20</v>
      </c>
      <c r="E27" s="6" t="s">
        <v>119</v>
      </c>
      <c r="F27" s="6" t="s">
        <v>22</v>
      </c>
      <c r="G27" s="6" t="s">
        <v>69</v>
      </c>
      <c r="H27" s="6" t="s">
        <v>120</v>
      </c>
      <c r="I27" s="6">
        <v>77.354417</v>
      </c>
      <c r="J27" s="6">
        <v>77.354417</v>
      </c>
      <c r="K27" s="6"/>
      <c r="L27" s="6"/>
      <c r="M27" s="6"/>
      <c r="N27" s="6">
        <f>39.85+23.911971+13.592446</f>
        <v>77.354417</v>
      </c>
      <c r="O27" s="6"/>
    </row>
    <row r="28" s="1" customFormat="1" ht="85" customHeight="1" spans="1:15">
      <c r="A28" s="6">
        <v>24</v>
      </c>
      <c r="B28" s="6" t="s">
        <v>121</v>
      </c>
      <c r="C28" s="6" t="s">
        <v>122</v>
      </c>
      <c r="D28" s="6" t="s">
        <v>20</v>
      </c>
      <c r="E28" s="6" t="s">
        <v>123</v>
      </c>
      <c r="F28" s="6" t="s">
        <v>22</v>
      </c>
      <c r="G28" s="6" t="s">
        <v>69</v>
      </c>
      <c r="H28" s="6" t="s">
        <v>124</v>
      </c>
      <c r="I28" s="6">
        <v>63.766127</v>
      </c>
      <c r="J28" s="6">
        <v>63.766127</v>
      </c>
      <c r="K28" s="6"/>
      <c r="L28" s="6"/>
      <c r="M28" s="6">
        <f>32.17+19.307138+12.288989</f>
        <v>63.766127</v>
      </c>
      <c r="N28" s="6"/>
      <c r="O28" s="6"/>
    </row>
    <row r="29" s="1" customFormat="1" ht="79" customHeight="1" spans="1:15">
      <c r="A29" s="6">
        <v>25</v>
      </c>
      <c r="B29" s="6" t="s">
        <v>125</v>
      </c>
      <c r="C29" s="6" t="s">
        <v>126</v>
      </c>
      <c r="D29" s="6" t="s">
        <v>20</v>
      </c>
      <c r="E29" s="6" t="s">
        <v>127</v>
      </c>
      <c r="F29" s="6" t="s">
        <v>22</v>
      </c>
      <c r="G29" s="6" t="s">
        <v>69</v>
      </c>
      <c r="H29" s="6" t="s">
        <v>128</v>
      </c>
      <c r="I29" s="6">
        <v>65.287142</v>
      </c>
      <c r="J29" s="6">
        <v>65.287142</v>
      </c>
      <c r="K29" s="6"/>
      <c r="L29" s="6"/>
      <c r="M29" s="6"/>
      <c r="N29" s="6">
        <f>33.49+20.102221+11.694921</f>
        <v>65.287142</v>
      </c>
      <c r="O29" s="6"/>
    </row>
    <row r="30" s="1" customFormat="1" ht="84" customHeight="1" spans="1:15">
      <c r="A30" s="6">
        <v>26</v>
      </c>
      <c r="B30" s="6" t="s">
        <v>129</v>
      </c>
      <c r="C30" s="6" t="s">
        <v>130</v>
      </c>
      <c r="D30" s="6" t="s">
        <v>20</v>
      </c>
      <c r="E30" s="6" t="s">
        <v>131</v>
      </c>
      <c r="F30" s="6" t="s">
        <v>22</v>
      </c>
      <c r="G30" s="6" t="s">
        <v>69</v>
      </c>
      <c r="H30" s="6" t="s">
        <v>132</v>
      </c>
      <c r="I30" s="6">
        <v>63.496375</v>
      </c>
      <c r="J30" s="6">
        <v>63.496375</v>
      </c>
      <c r="K30" s="6"/>
      <c r="L30" s="6"/>
      <c r="M30" s="6"/>
      <c r="N30" s="6">
        <f>33.51+20.113795+9.87258</f>
        <v>63.496375</v>
      </c>
      <c r="O30" s="6"/>
    </row>
    <row r="31" s="1" customFormat="1" ht="59" customHeight="1" spans="1:15">
      <c r="A31" s="6">
        <v>27</v>
      </c>
      <c r="B31" s="6" t="s">
        <v>133</v>
      </c>
      <c r="C31" s="6" t="s">
        <v>134</v>
      </c>
      <c r="D31" s="6" t="s">
        <v>20</v>
      </c>
      <c r="E31" s="6" t="s">
        <v>135</v>
      </c>
      <c r="F31" s="6" t="s">
        <v>22</v>
      </c>
      <c r="G31" s="6" t="s">
        <v>69</v>
      </c>
      <c r="H31" s="6" t="s">
        <v>136</v>
      </c>
      <c r="I31" s="6">
        <v>31.007583</v>
      </c>
      <c r="J31" s="6">
        <f>SUM(K31:N31)</f>
        <v>31.007583</v>
      </c>
      <c r="K31" s="6">
        <v>30</v>
      </c>
      <c r="L31" s="6">
        <v>1.007583</v>
      </c>
      <c r="M31" s="6"/>
      <c r="N31" s="6"/>
      <c r="O31" s="6"/>
    </row>
    <row r="32" s="1" customFormat="1" ht="59" customHeight="1" spans="1:15">
      <c r="A32" s="6">
        <v>28</v>
      </c>
      <c r="B32" s="6" t="s">
        <v>137</v>
      </c>
      <c r="C32" s="6" t="s">
        <v>138</v>
      </c>
      <c r="D32" s="6" t="s">
        <v>20</v>
      </c>
      <c r="E32" s="6" t="s">
        <v>139</v>
      </c>
      <c r="F32" s="6" t="s">
        <v>22</v>
      </c>
      <c r="G32" s="6" t="s">
        <v>140</v>
      </c>
      <c r="H32" s="6" t="s">
        <v>141</v>
      </c>
      <c r="I32" s="6">
        <v>74.742709</v>
      </c>
      <c r="J32" s="6">
        <f>SUM(K32:N32)</f>
        <v>74.742709</v>
      </c>
      <c r="K32" s="6">
        <v>34.826377</v>
      </c>
      <c r="L32" s="6">
        <f>45.173623-5.257291</f>
        <v>39.916332</v>
      </c>
      <c r="M32" s="6"/>
      <c r="N32" s="6"/>
      <c r="O32" s="6"/>
    </row>
    <row r="33" s="1" customFormat="1" ht="103" customHeight="1" spans="1:15">
      <c r="A33" s="6">
        <v>29</v>
      </c>
      <c r="B33" s="6" t="s">
        <v>142</v>
      </c>
      <c r="C33" s="6" t="s">
        <v>143</v>
      </c>
      <c r="D33" s="6" t="s">
        <v>20</v>
      </c>
      <c r="E33" s="6" t="s">
        <v>144</v>
      </c>
      <c r="F33" s="6" t="s">
        <v>22</v>
      </c>
      <c r="G33" s="6" t="s">
        <v>140</v>
      </c>
      <c r="H33" s="6" t="s">
        <v>145</v>
      </c>
      <c r="I33" s="6">
        <v>66.620018</v>
      </c>
      <c r="J33" s="6">
        <v>66.620018</v>
      </c>
      <c r="K33" s="6"/>
      <c r="L33" s="6">
        <v>66.620018</v>
      </c>
      <c r="M33" s="6"/>
      <c r="N33" s="6"/>
      <c r="O33" s="6"/>
    </row>
    <row r="34" s="1" customFormat="1" ht="59" customHeight="1" spans="1:15">
      <c r="A34" s="6">
        <v>30</v>
      </c>
      <c r="B34" s="6" t="s">
        <v>146</v>
      </c>
      <c r="C34" s="6" t="s">
        <v>90</v>
      </c>
      <c r="D34" s="6" t="s">
        <v>20</v>
      </c>
      <c r="E34" s="6" t="s">
        <v>147</v>
      </c>
      <c r="F34" s="6" t="s">
        <v>22</v>
      </c>
      <c r="G34" s="6" t="s">
        <v>140</v>
      </c>
      <c r="H34" s="6" t="s">
        <v>92</v>
      </c>
      <c r="I34" s="6">
        <v>57.735704</v>
      </c>
      <c r="J34" s="6">
        <f>80-22.264296</f>
        <v>57.735704</v>
      </c>
      <c r="K34" s="6">
        <f>80-22.264296</f>
        <v>57.735704</v>
      </c>
      <c r="L34" s="6"/>
      <c r="M34" s="6"/>
      <c r="N34" s="6"/>
      <c r="O34" s="6"/>
    </row>
    <row r="35" s="1" customFormat="1" ht="83" customHeight="1" spans="1:15">
      <c r="A35" s="6">
        <v>31</v>
      </c>
      <c r="B35" s="6" t="s">
        <v>148</v>
      </c>
      <c r="C35" s="6" t="s">
        <v>106</v>
      </c>
      <c r="D35" s="6" t="s">
        <v>20</v>
      </c>
      <c r="E35" s="6" t="s">
        <v>149</v>
      </c>
      <c r="F35" s="6" t="s">
        <v>22</v>
      </c>
      <c r="G35" s="6" t="s">
        <v>140</v>
      </c>
      <c r="H35" s="6" t="s">
        <v>108</v>
      </c>
      <c r="I35" s="6">
        <v>38.131189</v>
      </c>
      <c r="J35" s="6">
        <f>SUM(K35:N35)</f>
        <v>38.131189</v>
      </c>
      <c r="K35" s="6"/>
      <c r="L35" s="6"/>
      <c r="M35" s="6">
        <v>10</v>
      </c>
      <c r="N35" s="6">
        <f>14.297536+7.175643+15.227743+3.299078-11.868811</f>
        <v>28.131189</v>
      </c>
      <c r="O35" s="6"/>
    </row>
    <row r="36" s="1" customFormat="1" ht="59" customHeight="1" spans="1:15">
      <c r="A36" s="6">
        <v>32</v>
      </c>
      <c r="B36" s="6" t="s">
        <v>150</v>
      </c>
      <c r="C36" s="6" t="s">
        <v>151</v>
      </c>
      <c r="D36" s="6" t="s">
        <v>20</v>
      </c>
      <c r="E36" s="6" t="s">
        <v>152</v>
      </c>
      <c r="F36" s="6" t="s">
        <v>22</v>
      </c>
      <c r="G36" s="6" t="s">
        <v>140</v>
      </c>
      <c r="H36" s="6" t="s">
        <v>153</v>
      </c>
      <c r="I36" s="6">
        <v>59.606689</v>
      </c>
      <c r="J36" s="6">
        <f>SUM(K36:N36)</f>
        <v>59.606689</v>
      </c>
      <c r="K36" s="6"/>
      <c r="L36" s="6">
        <v>40.575797</v>
      </c>
      <c r="M36" s="6">
        <f>7.653577+14.723663-3.346348</f>
        <v>19.030892</v>
      </c>
      <c r="N36" s="6"/>
      <c r="O36" s="6"/>
    </row>
    <row r="37" s="1" customFormat="1" ht="59" customHeight="1" spans="1:15">
      <c r="A37" s="6">
        <v>33</v>
      </c>
      <c r="B37" s="6" t="s">
        <v>154</v>
      </c>
      <c r="C37" s="6" t="s">
        <v>155</v>
      </c>
      <c r="D37" s="6" t="s">
        <v>20</v>
      </c>
      <c r="E37" s="6" t="s">
        <v>156</v>
      </c>
      <c r="F37" s="6" t="s">
        <v>22</v>
      </c>
      <c r="G37" s="6" t="s">
        <v>140</v>
      </c>
      <c r="H37" s="6" t="s">
        <v>157</v>
      </c>
      <c r="I37" s="6">
        <v>78.161882</v>
      </c>
      <c r="J37" s="6">
        <f>SUM(K37:N37)</f>
        <v>78.161882</v>
      </c>
      <c r="K37" s="6"/>
      <c r="L37" s="6">
        <v>10</v>
      </c>
      <c r="M37" s="6">
        <v>15</v>
      </c>
      <c r="N37" s="6">
        <f>12.671178+9.353141+11.566793+7.009723+8.756354+10.312145+0.330666-6.838118</f>
        <v>53.161882</v>
      </c>
      <c r="O37" s="6"/>
    </row>
    <row r="38" s="1" customFormat="1" ht="59" customHeight="1" spans="1:15">
      <c r="A38" s="6">
        <v>34</v>
      </c>
      <c r="B38" s="6" t="s">
        <v>158</v>
      </c>
      <c r="C38" s="6" t="s">
        <v>159</v>
      </c>
      <c r="D38" s="6" t="s">
        <v>20</v>
      </c>
      <c r="E38" s="6" t="s">
        <v>160</v>
      </c>
      <c r="F38" s="6" t="s">
        <v>22</v>
      </c>
      <c r="G38" s="6" t="s">
        <v>140</v>
      </c>
      <c r="H38" s="6" t="s">
        <v>161</v>
      </c>
      <c r="I38" s="6">
        <f>62-3.32432</f>
        <v>58.67568</v>
      </c>
      <c r="J38" s="6">
        <f>62-3.32432</f>
        <v>58.67568</v>
      </c>
      <c r="K38" s="6"/>
      <c r="L38" s="6">
        <f>62-3.32432</f>
        <v>58.67568</v>
      </c>
      <c r="M38" s="6"/>
      <c r="N38" s="6"/>
      <c r="O38" s="6"/>
    </row>
    <row r="39" s="1" customFormat="1" ht="59" customHeight="1" spans="1:15">
      <c r="A39" s="6">
        <v>35</v>
      </c>
      <c r="B39" s="6" t="s">
        <v>162</v>
      </c>
      <c r="C39" s="6" t="s">
        <v>163</v>
      </c>
      <c r="D39" s="6" t="s">
        <v>20</v>
      </c>
      <c r="E39" s="6" t="s">
        <v>164</v>
      </c>
      <c r="F39" s="6" t="s">
        <v>22</v>
      </c>
      <c r="G39" s="6" t="s">
        <v>140</v>
      </c>
      <c r="H39" s="6" t="s">
        <v>165</v>
      </c>
      <c r="I39" s="6">
        <f>25-0.445463</f>
        <v>24.554537</v>
      </c>
      <c r="J39" s="6">
        <f>25-0.445463</f>
        <v>24.554537</v>
      </c>
      <c r="K39" s="6"/>
      <c r="L39" s="6"/>
      <c r="M39" s="6">
        <f>25-0.445463</f>
        <v>24.554537</v>
      </c>
      <c r="N39" s="6"/>
      <c r="O39" s="6"/>
    </row>
    <row r="40" s="1" customFormat="1" ht="43" customHeight="1" spans="1:15">
      <c r="A40" s="6">
        <v>36</v>
      </c>
      <c r="B40" s="6" t="s">
        <v>166</v>
      </c>
      <c r="C40" s="6" t="s">
        <v>19</v>
      </c>
      <c r="D40" s="6" t="s">
        <v>20</v>
      </c>
      <c r="E40" s="6" t="s">
        <v>167</v>
      </c>
      <c r="F40" s="6" t="s">
        <v>22</v>
      </c>
      <c r="G40" s="6" t="s">
        <v>168</v>
      </c>
      <c r="H40" s="6" t="s">
        <v>168</v>
      </c>
      <c r="I40" s="6">
        <v>21.37</v>
      </c>
      <c r="J40" s="6">
        <v>21.37</v>
      </c>
      <c r="K40" s="6"/>
      <c r="L40" s="6"/>
      <c r="M40" s="6"/>
      <c r="N40" s="6">
        <v>21.37</v>
      </c>
      <c r="O40" s="6"/>
    </row>
    <row r="41" s="1" customFormat="1" ht="65" customHeight="1" spans="1:15">
      <c r="A41" s="6">
        <v>37</v>
      </c>
      <c r="B41" s="6" t="s">
        <v>169</v>
      </c>
      <c r="C41" s="6" t="s">
        <v>19</v>
      </c>
      <c r="D41" s="6" t="s">
        <v>52</v>
      </c>
      <c r="E41" s="6" t="s">
        <v>170</v>
      </c>
      <c r="F41" s="6" t="s">
        <v>22</v>
      </c>
      <c r="G41" s="6" t="s">
        <v>171</v>
      </c>
      <c r="H41" s="6" t="s">
        <v>172</v>
      </c>
      <c r="I41" s="6">
        <v>396</v>
      </c>
      <c r="J41" s="6">
        <v>396</v>
      </c>
      <c r="K41" s="6">
        <f>198+188</f>
        <v>386</v>
      </c>
      <c r="L41" s="6"/>
      <c r="M41" s="6">
        <v>10</v>
      </c>
      <c r="N41" s="6"/>
      <c r="O41" s="6"/>
    </row>
    <row r="42" s="1" customFormat="1" ht="65" customHeight="1" spans="1:15">
      <c r="A42" s="6">
        <v>38</v>
      </c>
      <c r="B42" s="6" t="s">
        <v>173</v>
      </c>
      <c r="C42" s="6" t="s">
        <v>19</v>
      </c>
      <c r="D42" s="6" t="s">
        <v>52</v>
      </c>
      <c r="E42" s="6" t="s">
        <v>174</v>
      </c>
      <c r="F42" s="6" t="s">
        <v>22</v>
      </c>
      <c r="G42" s="6" t="s">
        <v>171</v>
      </c>
      <c r="H42" s="6" t="s">
        <v>172</v>
      </c>
      <c r="I42" s="6">
        <v>395</v>
      </c>
      <c r="J42" s="6">
        <v>395</v>
      </c>
      <c r="K42" s="6">
        <f>197.5+188.5</f>
        <v>386</v>
      </c>
      <c r="L42" s="6"/>
      <c r="M42" s="6">
        <v>9</v>
      </c>
      <c r="N42" s="6"/>
      <c r="O42" s="6"/>
    </row>
    <row r="43" s="1" customFormat="1" ht="65" customHeight="1" spans="1:15">
      <c r="A43" s="6">
        <v>39</v>
      </c>
      <c r="B43" s="6" t="s">
        <v>175</v>
      </c>
      <c r="C43" s="6" t="s">
        <v>19</v>
      </c>
      <c r="D43" s="6" t="s">
        <v>52</v>
      </c>
      <c r="E43" s="6" t="s">
        <v>176</v>
      </c>
      <c r="F43" s="6" t="s">
        <v>22</v>
      </c>
      <c r="G43" s="6" t="s">
        <v>171</v>
      </c>
      <c r="H43" s="6" t="s">
        <v>172</v>
      </c>
      <c r="I43" s="6">
        <v>380</v>
      </c>
      <c r="J43" s="6">
        <v>380</v>
      </c>
      <c r="K43" s="6">
        <v>80</v>
      </c>
      <c r="L43" s="6"/>
      <c r="M43" s="6"/>
      <c r="N43" s="6">
        <f>110+190</f>
        <v>300</v>
      </c>
      <c r="O43" s="6"/>
    </row>
    <row r="44" s="1" customFormat="1" ht="65" customHeight="1" spans="1:15">
      <c r="A44" s="6">
        <v>40</v>
      </c>
      <c r="B44" s="6" t="s">
        <v>177</v>
      </c>
      <c r="C44" s="6" t="s">
        <v>19</v>
      </c>
      <c r="D44" s="6" t="s">
        <v>52</v>
      </c>
      <c r="E44" s="6" t="s">
        <v>178</v>
      </c>
      <c r="F44" s="6" t="s">
        <v>22</v>
      </c>
      <c r="G44" s="6" t="s">
        <v>171</v>
      </c>
      <c r="H44" s="6" t="s">
        <v>172</v>
      </c>
      <c r="I44" s="6">
        <v>166</v>
      </c>
      <c r="J44" s="6">
        <v>166</v>
      </c>
      <c r="K44" s="6"/>
      <c r="L44" s="6"/>
      <c r="M44" s="6"/>
      <c r="N44" s="6">
        <v>166</v>
      </c>
      <c r="O44" s="6"/>
    </row>
    <row r="45" s="1" customFormat="1" ht="65" customHeight="1" spans="1:15">
      <c r="A45" s="6">
        <v>41</v>
      </c>
      <c r="B45" s="6" t="s">
        <v>179</v>
      </c>
      <c r="C45" s="6" t="s">
        <v>19</v>
      </c>
      <c r="D45" s="6" t="s">
        <v>52</v>
      </c>
      <c r="E45" s="6" t="s">
        <v>180</v>
      </c>
      <c r="F45" s="6" t="s">
        <v>22</v>
      </c>
      <c r="G45" s="6" t="s">
        <v>171</v>
      </c>
      <c r="H45" s="6" t="s">
        <v>172</v>
      </c>
      <c r="I45" s="6">
        <v>393</v>
      </c>
      <c r="J45" s="6">
        <v>393</v>
      </c>
      <c r="K45" s="6"/>
      <c r="L45" s="6"/>
      <c r="M45" s="6"/>
      <c r="N45" s="6">
        <f>196.5+196.5</f>
        <v>393</v>
      </c>
      <c r="O45" s="6"/>
    </row>
    <row r="46" s="1" customFormat="1" ht="65" customHeight="1" spans="1:15">
      <c r="A46" s="6">
        <v>42</v>
      </c>
      <c r="B46" s="6" t="s">
        <v>181</v>
      </c>
      <c r="C46" s="6" t="s">
        <v>19</v>
      </c>
      <c r="D46" s="6" t="s">
        <v>52</v>
      </c>
      <c r="E46" s="6" t="s">
        <v>182</v>
      </c>
      <c r="F46" s="6" t="s">
        <v>22</v>
      </c>
      <c r="G46" s="6" t="s">
        <v>171</v>
      </c>
      <c r="H46" s="6" t="s">
        <v>172</v>
      </c>
      <c r="I46" s="6">
        <v>385</v>
      </c>
      <c r="J46" s="6">
        <v>385</v>
      </c>
      <c r="K46" s="6"/>
      <c r="L46" s="6"/>
      <c r="M46" s="6">
        <v>151</v>
      </c>
      <c r="N46" s="6">
        <v>234</v>
      </c>
      <c r="O46" s="6"/>
    </row>
    <row r="47" s="1" customFormat="1" ht="99" customHeight="1" spans="1:15">
      <c r="A47" s="6">
        <v>43</v>
      </c>
      <c r="B47" s="6" t="s">
        <v>183</v>
      </c>
      <c r="C47" s="6" t="s">
        <v>19</v>
      </c>
      <c r="D47" s="6" t="s">
        <v>184</v>
      </c>
      <c r="E47" s="6" t="s">
        <v>185</v>
      </c>
      <c r="F47" s="6" t="s">
        <v>22</v>
      </c>
      <c r="G47" s="6" t="s">
        <v>186</v>
      </c>
      <c r="H47" s="6" t="s">
        <v>187</v>
      </c>
      <c r="I47" s="6">
        <v>140</v>
      </c>
      <c r="J47" s="6">
        <f>70+70</f>
        <v>140</v>
      </c>
      <c r="K47" s="6"/>
      <c r="L47" s="6"/>
      <c r="M47" s="6">
        <f>70+70</f>
        <v>140</v>
      </c>
      <c r="N47" s="6"/>
      <c r="O47" s="6"/>
    </row>
    <row r="48" ht="65" customHeight="1" spans="1:15">
      <c r="A48" s="6">
        <v>44</v>
      </c>
      <c r="B48" s="6" t="s">
        <v>188</v>
      </c>
      <c r="C48" s="6" t="s">
        <v>19</v>
      </c>
      <c r="D48" s="6" t="s">
        <v>52</v>
      </c>
      <c r="E48" s="6" t="s">
        <v>189</v>
      </c>
      <c r="F48" s="6" t="s">
        <v>22</v>
      </c>
      <c r="G48" s="6" t="s">
        <v>171</v>
      </c>
      <c r="H48" s="6" t="s">
        <v>190</v>
      </c>
      <c r="I48" s="6">
        <v>260</v>
      </c>
      <c r="J48" s="6">
        <v>260</v>
      </c>
      <c r="K48" s="6"/>
      <c r="L48" s="6">
        <v>260</v>
      </c>
      <c r="M48" s="6"/>
      <c r="N48" s="6"/>
      <c r="O48" s="6"/>
    </row>
    <row r="49" ht="65" customHeight="1" spans="1:15">
      <c r="A49" s="6">
        <v>45</v>
      </c>
      <c r="B49" s="6" t="s">
        <v>191</v>
      </c>
      <c r="C49" s="6" t="s">
        <v>19</v>
      </c>
      <c r="D49" s="6" t="s">
        <v>52</v>
      </c>
      <c r="E49" s="6" t="s">
        <v>192</v>
      </c>
      <c r="F49" s="6" t="s">
        <v>22</v>
      </c>
      <c r="G49" s="6" t="s">
        <v>171</v>
      </c>
      <c r="H49" s="6" t="s">
        <v>190</v>
      </c>
      <c r="I49" s="6">
        <v>142</v>
      </c>
      <c r="J49" s="6">
        <v>142</v>
      </c>
      <c r="K49" s="6"/>
      <c r="L49" s="6">
        <f>120+3.572791</f>
        <v>123.572791</v>
      </c>
      <c r="M49" s="6"/>
      <c r="N49" s="6">
        <f>11.868811+6.558398</f>
        <v>18.427209</v>
      </c>
      <c r="O49" s="6"/>
    </row>
    <row r="50" ht="65" customHeight="1" spans="1:15">
      <c r="A50" s="6">
        <v>46</v>
      </c>
      <c r="B50" s="6" t="s">
        <v>193</v>
      </c>
      <c r="C50" s="6" t="s">
        <v>194</v>
      </c>
      <c r="D50" s="6" t="s">
        <v>52</v>
      </c>
      <c r="E50" s="6" t="s">
        <v>195</v>
      </c>
      <c r="F50" s="6" t="s">
        <v>22</v>
      </c>
      <c r="G50" s="6" t="s">
        <v>171</v>
      </c>
      <c r="H50" s="6" t="s">
        <v>190</v>
      </c>
      <c r="I50" s="6">
        <v>338</v>
      </c>
      <c r="J50" s="6">
        <v>338</v>
      </c>
      <c r="K50" s="6"/>
      <c r="L50" s="6">
        <v>55</v>
      </c>
      <c r="M50" s="6">
        <v>283</v>
      </c>
      <c r="N50" s="6"/>
      <c r="O50" s="6"/>
    </row>
    <row r="51" ht="57" customHeight="1" spans="1:15">
      <c r="A51" s="6">
        <v>47</v>
      </c>
      <c r="B51" s="6" t="s">
        <v>196</v>
      </c>
      <c r="C51" s="6" t="s">
        <v>197</v>
      </c>
      <c r="D51" s="6" t="s">
        <v>52</v>
      </c>
      <c r="E51" s="6" t="s">
        <v>198</v>
      </c>
      <c r="F51" s="6" t="s">
        <v>22</v>
      </c>
      <c r="G51" s="6" t="s">
        <v>199</v>
      </c>
      <c r="H51" s="6" t="s">
        <v>200</v>
      </c>
      <c r="I51" s="6">
        <v>70</v>
      </c>
      <c r="J51" s="6">
        <v>70</v>
      </c>
      <c r="K51" s="6">
        <v>22.264296</v>
      </c>
      <c r="L51" s="6">
        <f>1.369865+5+37.574028</f>
        <v>43.943893</v>
      </c>
      <c r="M51" s="6">
        <f>0.445463+3.346348</f>
        <v>3.791811</v>
      </c>
      <c r="N51" s="6"/>
      <c r="O51" s="6"/>
    </row>
    <row r="52" ht="73" customHeight="1" spans="1:15">
      <c r="A52" s="6">
        <v>48</v>
      </c>
      <c r="B52" s="6" t="s">
        <v>201</v>
      </c>
      <c r="C52" s="6" t="s">
        <v>202</v>
      </c>
      <c r="D52" s="6" t="s">
        <v>52</v>
      </c>
      <c r="E52" s="6" t="s">
        <v>203</v>
      </c>
      <c r="F52" s="6" t="s">
        <v>22</v>
      </c>
      <c r="G52" s="6" t="s">
        <v>204</v>
      </c>
      <c r="H52" s="6" t="s">
        <v>205</v>
      </c>
      <c r="I52" s="6">
        <v>60</v>
      </c>
      <c r="J52" s="6">
        <v>60</v>
      </c>
      <c r="K52" s="6">
        <f>2.834125+0.583158+38.450047</f>
        <v>41.86733</v>
      </c>
      <c r="L52" s="6">
        <f>3.437326+0.583142</f>
        <v>4.020468</v>
      </c>
      <c r="M52" s="6">
        <f>1.068205+0.82717</f>
        <v>1.895375</v>
      </c>
      <c r="N52" s="6">
        <v>12.216827</v>
      </c>
      <c r="O52" s="6"/>
    </row>
    <row r="53" ht="73" customHeight="1" spans="1:15">
      <c r="A53" s="6">
        <v>49</v>
      </c>
      <c r="B53" s="6" t="s">
        <v>206</v>
      </c>
      <c r="C53" s="6" t="s">
        <v>19</v>
      </c>
      <c r="D53" s="6" t="s">
        <v>52</v>
      </c>
      <c r="E53" s="6" t="s">
        <v>207</v>
      </c>
      <c r="F53" s="6" t="s">
        <v>22</v>
      </c>
      <c r="G53" s="6" t="s">
        <v>208</v>
      </c>
      <c r="H53" s="6" t="s">
        <v>209</v>
      </c>
      <c r="I53" s="6">
        <v>500</v>
      </c>
      <c r="J53" s="6">
        <v>500</v>
      </c>
      <c r="K53" s="6">
        <v>463</v>
      </c>
      <c r="L53" s="6">
        <v>37</v>
      </c>
      <c r="M53" s="6"/>
      <c r="N53" s="6"/>
      <c r="O53" s="6"/>
    </row>
  </sheetData>
  <mergeCells count="13">
    <mergeCell ref="A1:O1"/>
    <mergeCell ref="I2:O2"/>
    <mergeCell ref="J3:N3"/>
    <mergeCell ref="A2:A4"/>
    <mergeCell ref="B2:B4"/>
    <mergeCell ref="C2:C4"/>
    <mergeCell ref="D2:D4"/>
    <mergeCell ref="E2:E4"/>
    <mergeCell ref="F2:F4"/>
    <mergeCell ref="G2:G4"/>
    <mergeCell ref="H2:H4"/>
    <mergeCell ref="I3:I4"/>
    <mergeCell ref="O3:O4"/>
  </mergeCells>
  <printOptions horizontalCentered="1"/>
  <pageMargins left="0.357638888888889" right="0.357638888888889" top="0.60625" bottom="0.2125" header="0.5" footer="0.5"/>
  <pageSetup paperSize="9" scale="42" fitToHeight="0" orientation="landscape" horizontalDpi="600"/>
  <headerFooter/>
  <ignoredErrors>
    <ignoredError sqref="I11" formulaRange="1"/>
  </ignoredErrors>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闺蜜1414744733</cp:lastModifiedBy>
  <dcterms:created xsi:type="dcterms:W3CDTF">2023-12-14T02:29:00Z</dcterms:created>
  <dcterms:modified xsi:type="dcterms:W3CDTF">2023-12-25T01:33:41Z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2FF9176EDEB74D51871BB88DA5C3A04C_11</vt:lpwstr>
  </property>
  <property fmtid="{D5CDD505-2E9C-101B-9397-08002B2CF9AE}" pid="3" name="KSOProductBuildVer">
    <vt:lpwstr>2052-12.1.0.16120</vt:lpwstr>
  </property>
</Properties>
</file>